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5480" windowHeight="6405" activeTab="8"/>
  </bookViews>
  <sheets>
    <sheet name="PL 1" sheetId="1" r:id="rId1"/>
    <sheet name="PL 2" sheetId="2" r:id="rId2"/>
    <sheet name="PL 3" sheetId="3" r:id="rId3"/>
    <sheet name="PL 4" sheetId="4" r:id="rId4"/>
    <sheet name="PL 5" sheetId="5" r:id="rId5"/>
    <sheet name="PL 6" sheetId="6" r:id="rId6"/>
    <sheet name="PL 7" sheetId="7" r:id="rId7"/>
    <sheet name="PL 8" sheetId="8" r:id="rId8"/>
    <sheet name="PL 9" sheetId="9" r:id="rId9"/>
  </sheets>
  <definedNames>
    <definedName name="_xlnm.Print_Titles" localSheetId="0">'PL 1'!$5:$7</definedName>
  </definedNames>
  <calcPr fullCalcOnLoad="1"/>
</workbook>
</file>

<file path=xl/sharedStrings.xml><?xml version="1.0" encoding="utf-8"?>
<sst xmlns="http://schemas.openxmlformats.org/spreadsheetml/2006/main" count="1726" uniqueCount="1091">
  <si>
    <t>Xây dựng đườn N21 bằng cấp phối sỏi đỏ tại KKT cửa khẩu Hoa Lư</t>
  </si>
  <si>
    <t>39/QĐ-BQL ngày 12/5/2011</t>
  </si>
  <si>
    <t>Kênh thoát nước T1 KKT cửa khẩu Hoa Lư</t>
  </si>
  <si>
    <t>40/QĐ-BQL ngày 12/5/2011</t>
  </si>
  <si>
    <t>Xây dựng các tuyến đường bằng cấp phối sỏi đỏ - Giai đoạn I tại Khu kinh tế cửa khẩu Hoa Lư</t>
  </si>
  <si>
    <t>2078/QĐ-UBND ngày 12/9/2011</t>
  </si>
  <si>
    <t>Chương trình giống cây trồng, vật nuôi, giống thủy sản</t>
  </si>
  <si>
    <t>Nâng cấp trại giống cây trồng vật nuôi thành Trung tâm giống nông lâm nghiệp tỉnh Bình Phước</t>
  </si>
  <si>
    <t xml:space="preserve"> 2358/QĐ-UBND ngày 12/10/2010</t>
  </si>
  <si>
    <t>Sở Nông nghiệp và PTNT</t>
  </si>
  <si>
    <t xml:space="preserve">Chương trình quản lý, bảo vệ biên giới đất liền </t>
  </si>
  <si>
    <t>Đường nhựa giao thông biên giới (tuyến Hoa Lư - Chiu Riu và Lộc Thiện - Tà Nốt) Đoạn 1 tuyến Hoa Lư - Chiu Riu vào Đồn biên phòng 803</t>
  </si>
  <si>
    <t>1778/QĐ-UBND ngày 28/7/2011</t>
  </si>
  <si>
    <t>Bộ CH bộ đội biên phòng</t>
  </si>
  <si>
    <t xml:space="preserve">Phát triển rừng và bảo vệ rừng bền vững </t>
  </si>
  <si>
    <t>Đầu tư theo Quyết định 134/QĐ-TTg (kéo dài)</t>
  </si>
  <si>
    <t>Chương trình 135 (giai đoạn III)</t>
  </si>
  <si>
    <t>Chương trình khắc phục hạn hán, xâm nhập mặn vụ Đông Xuân năm 2011-2012</t>
  </si>
  <si>
    <t xml:space="preserve">KẾ HOẠCH ĐIỀU CHỈNH VỐN ĐẦU TƯ XDCB TẬP TRUNG NĂM 2012  </t>
  </si>
  <si>
    <t xml:space="preserve">TỈNH BÌNH PHƯỚC </t>
  </si>
  <si>
    <t xml:space="preserve">Số, ngày, tháng, năm  QĐ đầu tư </t>
  </si>
  <si>
    <t xml:space="preserve">   KẾ HOẠCH 2012                    (theo NQ của HĐND tỉnh) </t>
  </si>
  <si>
    <t xml:space="preserve">   KẾ HOẠCH ĐIỀU CHỈNH NĂM 2012</t>
  </si>
  <si>
    <t xml:space="preserve">TỔNG CỘNG </t>
  </si>
  <si>
    <t>Vốn đầu tư cân đối theo tiêu chí</t>
  </si>
  <si>
    <t>Thu từ XSKT</t>
  </si>
  <si>
    <t>Vay KCH kênh mương, CSHT, GTNT</t>
  </si>
  <si>
    <t>Vốn hỗ trợ theo mục tiêu NSTW</t>
  </si>
  <si>
    <t xml:space="preserve">Tiền sử dụng đất </t>
  </si>
  <si>
    <t xml:space="preserve">TỔNG CỘNG ( A + B  ) </t>
  </si>
  <si>
    <t xml:space="preserve">VỐN CẤP TỈNH QUẢN LÝ </t>
  </si>
  <si>
    <t>A1</t>
  </si>
  <si>
    <t xml:space="preserve">TRẢ NỢ VAY </t>
  </si>
  <si>
    <t>KẾ HOẠCH VỐN BỔ SUNG KINH PHÍ KHẮC PHỤC HẠN HÁN, XÂM NHẬP  MẶN 
VỤ ĐÔNG XUÂN NĂM 2011-2012 - TỈNH BÌNH PHƯỚC</t>
  </si>
  <si>
    <t>Danh mục Chương trình</t>
  </si>
  <si>
    <t>Kế hoạch vốn bổ sung năm 2012</t>
  </si>
  <si>
    <t>Hỗ trợ kinh phí xây dựng giếng đào ấp Pa Phếch, xã Tân Hưng, huyện Đồng Phú</t>
  </si>
  <si>
    <t>Đầu tư bổ sung mạng phân phối cấp nước sinh hoạt thị trấn Đức Phong, xã Đoàn Kết, huyện Bù Đăng</t>
  </si>
  <si>
    <t>Cấp nước nối mạng xã Lộ Hưng - Lộc Thái, huyện Lộc Ninh</t>
  </si>
  <si>
    <t>Sữa chữa công trình trạm bơm Đăng Hà, huyện Bù Đăng</t>
  </si>
  <si>
    <t>KẾ HOẠCH VỐN DỰ ÁN HỖ TRỢ ĐẦU TƯ CƠ SỞ HẠ TẦNG CÁC XÃ ĐẶC BIỆT KHÓ KHĂN, XÃ BIÊN GIỚI; CÁC THÔN ĐẶC BIỆT KHÓ KHĂN (CHƯƠNG TRÌNH 135 GIAI ĐOẠN III)  THUỘC CHƯƠNG TRÌNH MỤC TIÊU QUỐC GIA GIẢM NGHÈO NĂM 2012</t>
  </si>
  <si>
    <t>KẾ HOẠCH VỐN NĂM 2012</t>
  </si>
  <si>
    <t>Vốn Sự nghiệp</t>
  </si>
  <si>
    <t>Dự án đầu tư cơ sở hạ tầng các xã ĐBKK (02 xã)</t>
  </si>
  <si>
    <t>Thâm nhập nhựa đường GTNT thôn Đăk Xuyên - suối Đak Nhau, xã Đak Nhau</t>
  </si>
  <si>
    <t>UBND xã Đak Nhau, huyện Bù Đăng</t>
  </si>
  <si>
    <t>Thâm nhập nhựa đường GTNT từ thôn 4 đi thôn 2 xã Đăng Hà, huyện Bù Đăng</t>
  </si>
  <si>
    <t>UBND xã Đăng Hà, huyện Bù Đăng</t>
  </si>
  <si>
    <t>Dự án đầu tư cơ sở hạ tầng các thôn, ấp ĐBKK (05 thôn, ấp)</t>
  </si>
  <si>
    <t>Thôn 5, thôn 12 xã Thống Nhất (XD 02 phòng học tiểu học)</t>
  </si>
  <si>
    <t>UBND xã Thống Nhất, huyện Bù Đăng</t>
  </si>
  <si>
    <t>Sửa chữa đường GTNT tại các thôn Sơn Tân, thôn Sơn Lang, thôn Sơn Thanh xã Phú Sơn</t>
  </si>
  <si>
    <t>UBND xã Phú Sơn, huyện Bù Đăng</t>
  </si>
  <si>
    <t>Dự án đầu tư cơ sở hạ tầng các xã ĐBKK (01 xã)</t>
  </si>
  <si>
    <t xml:space="preserve">Thanh toán XD đường điện Trung hạ thế và TBA vào khu ĐCĐC cho đồng bào dân tộc thiểu số tại xã Đồng Tâm, huyện Đồng Phú theo Quyết định số 33/2007/QĐ-TTg. </t>
  </si>
  <si>
    <t>UBND xã Đồng Tâm, huyện Đồng Phú</t>
  </si>
  <si>
    <t>XD đường điện trung hạ thế  và TBA ấp 3 đi suối Thác xã Đồng Tâm, huyện Đồng Phú</t>
  </si>
  <si>
    <t>Dự án đầu tư cơ sở hạ tầng các thôn, ấp ĐBKK (01 thôn, ấp)</t>
  </si>
  <si>
    <t>Nâng cấp, sửa chữa đường GTNT tổ 3 ấp  Đồng Bia xã Tân Lợi</t>
  </si>
  <si>
    <t>UBND xã Tân Lợi, huyện Đồng Phú</t>
  </si>
  <si>
    <t>Dự án đầu tư cơ sở hạ tầng các xã ĐBKK, biên giới  (02 xã)</t>
  </si>
  <si>
    <t>XD đường nhựa nối từ thôn Đak Lim đi thôn Bù Bưng, xã Đak Ơ, huyện Bù Gia Mập</t>
  </si>
  <si>
    <t>UBND xã Đăk Ơ, huyện Bù Gia Mập</t>
  </si>
  <si>
    <t>XD đường nhựa thôn Bù Rên, xã Bù Gia Mập (cuối tuyến), huyện Bù Gia Mập</t>
  </si>
  <si>
    <t>UBND xã Bù Gia Mập, huyện Bù Gia Mập</t>
  </si>
  <si>
    <t>Dự án đầu tư cơ sở hạ tầng các thôn, ấp ĐBKK (04 thôn, ấp)</t>
  </si>
  <si>
    <t xml:space="preserve">Thôn 8, thôn 5, thôn 9 xã Long Bình, huyện Bù Gia Mập (XD 02 phòng học Trường Mẫu giáo Tuổi Thơ) </t>
  </si>
  <si>
    <t>UBND xã Long Bình, huyện Bù Gia Mập</t>
  </si>
  <si>
    <t>XD 01 phòng học và nhà vệ sinh Trường mẫu giáo Phú Trung thôn Phước Tín, xã Phú Trung, huyện Bù Gia Mập</t>
  </si>
  <si>
    <t>UBND xã Phú Trung, huyện Bù Gia Mập</t>
  </si>
  <si>
    <t>Dự án đầu tư cơ sở hạ tầng các xã ĐBKK, biên giới  (03 xã)</t>
  </si>
  <si>
    <t xml:space="preserve">Thanh toán XD đường điện Trung hạ thế và TBA vào khu ĐCĐC cho đồng bào bân tộc thiểu số tại xã Lộc Hoà, huyện Lộc Ninh theo Quyết định số 33/2007/QĐ-TTg. </t>
  </si>
  <si>
    <t>Xây dựng nhà ăn, nhà bếp, nhà vệ sinh, nhà công vụ cho giáo viên Trường Mẫu giáo xã Lộc Hoà</t>
  </si>
  <si>
    <t>UBND xã Lộc Hoà, huyện Lộc Ninh</t>
  </si>
  <si>
    <t>Thanh toán XD đường GTNT tổ 4 ấp Đồi Đá, xã Lộc Khánh, huyện Lộc Ninh</t>
  </si>
  <si>
    <t>UBND xã Lộc Khánh, huyện Lộc Ninh</t>
  </si>
  <si>
    <t>XD đường GTNT  khu định canh định cư ấp Cần Lê, xã Lộc Khánh, huyện Lộc Ninh</t>
  </si>
  <si>
    <t>XD đường GTNT từ tổ 3 đi tổ 5 ấp Việt Quang (đoạn tiếp theo) xã Lộc Quang, huyện Lộc Ninh</t>
  </si>
  <si>
    <t>UBND xã Lộc Quang, huyện Lộc Ninh</t>
  </si>
  <si>
    <t>Dự án đầu tư cơ sở hạ tầng các xã ĐBKK, biên giới  (01 xã)</t>
  </si>
  <si>
    <t>XD đường điện trung  hạ thế và TBA ấp Tân Đông, xã  Tân Thành, huyện Bù Đốp</t>
  </si>
  <si>
    <t>UBND xã Tân Thành, huyện Bù Đốp</t>
  </si>
  <si>
    <t>Xây dựng đường GTNT ấp Phước Tiến,  ấp Bù Tam, xã Hưng Phước, huyện Bù Đốp</t>
  </si>
  <si>
    <t>UBND xã Hưng Phước, huyện Bù Đốp</t>
  </si>
  <si>
    <t>Xây dựng đường điện trung hạ thế và TBA, ấp Cửa Rừng, ấp 7A,  ấp Vườn Mít,  xã Phước Thiện, huyện Bù Đốp</t>
  </si>
  <si>
    <t>UBND xã Phước Thiện, huyện Bù Đốp</t>
  </si>
  <si>
    <t>Dự án đầu tư cơ sở hạ tầng các xã ĐBKK  (01 xã)</t>
  </si>
  <si>
    <t>XD cầu Long Bình nối Sóc Lớn  và đường GTNT tổ 1, ấp 4, xã Tân Quan</t>
  </si>
  <si>
    <t>UBND xã Tân Quan, huyện Hớn Quản</t>
  </si>
  <si>
    <t>XD đường GTNT nối dài Sóc Lộc Khê đến Sóc Ruộng  xã Minh Đức, huyện Hớn Quản</t>
  </si>
  <si>
    <t>UBND xã Minh Đức, huyện Hớn Quản</t>
  </si>
  <si>
    <t xml:space="preserve"> Sửa chữa đường GTNT tại Sóc Cần Lê, sóc Phố Lố, xã Thanh Lương</t>
  </si>
  <si>
    <t>UBND xã Thanh Lương, TX. Bình Long</t>
  </si>
  <si>
    <t>Dự án đầu tư cơ sở hạ tầng các thôn, ấp ĐBKK (03 thôn, ấp)</t>
  </si>
  <si>
    <t>Sửa chữa đường GTNT tại ấp 5, ấp 6 xã Nha Bích</t>
  </si>
  <si>
    <t>UBND xã Nha Bích, huyện Chơn Thành</t>
  </si>
  <si>
    <t>Sửa chữa đường GTNT tại ấp 2 xã Minh Lập</t>
  </si>
  <si>
    <t>UBND xã Minh Lập, huyện Chơn Thành</t>
  </si>
  <si>
    <t>TỔNG CỘNG</t>
  </si>
  <si>
    <t>Vay Chương trình KCH kênh mương, CSHT</t>
  </si>
  <si>
    <t>A2</t>
  </si>
  <si>
    <t xml:space="preserve">VỐN CHUẨN BỊ ĐẦU TƯ  </t>
  </si>
  <si>
    <t xml:space="preserve">A3 </t>
  </si>
  <si>
    <t xml:space="preserve">VỐN THỰC HIỆN ĐẦU TƯ </t>
  </si>
  <si>
    <t xml:space="preserve">CÔNG NGHIỆP </t>
  </si>
  <si>
    <t xml:space="preserve">Công trình chuyển tiếp </t>
  </si>
  <si>
    <t>GTĐB xây dựng khu tái định cư và nhà ở công nhân 38,5 ha</t>
  </si>
  <si>
    <t>1022/QĐ-UBND ngày 04/5/2010; 3902/QĐ-UBND ngày 16/9/2010</t>
  </si>
  <si>
    <t>GTĐB xây dựng cổng chính, mở rộng đường trục chính KCN Chơn Thành</t>
  </si>
  <si>
    <t>3489/QĐ-UBND ngày 09/12/2009</t>
  </si>
  <si>
    <t>Công trình khởi công mới</t>
  </si>
  <si>
    <t>DA đường trục chính từ ĐT741 vào khu CN Đồng Xoài  3 và 4</t>
  </si>
  <si>
    <t>972/QĐ-UBND ngày 26/4/2010</t>
  </si>
  <si>
    <t>NÔNG NGHIỆP - PTNT</t>
  </si>
  <si>
    <t>Hệ thống thủy lợi Suối Cam 2</t>
  </si>
  <si>
    <t>886/QĐ-UB 23/4/04; 1641/QĐ-UBND 15/6/09</t>
  </si>
  <si>
    <t>Hệ thống thủy lợi Ba Veng</t>
  </si>
  <si>
    <t>2896/QĐ-UBND ngày 29/12/2008; 3020/QĐ-UBND 29/12/2010</t>
  </si>
  <si>
    <t>Dự án đầu tư sản xuất giống cây Ca cao và Cao su giai đoạn 2009-2010.</t>
  </si>
  <si>
    <t>736/QĐ-UBND ngày 10/4/08; 1156/QĐ-UBND18/5/2010</t>
  </si>
  <si>
    <t xml:space="preserve">Trung tâm khuyến nông, khuyến ngư </t>
  </si>
  <si>
    <t xml:space="preserve">Cụm hồ chứa nước Phước Long </t>
  </si>
  <si>
    <t>142/QĐ-UBND ngày 09/12/2010</t>
  </si>
  <si>
    <t xml:space="preserve">Sở NN và PTNT (thoái trả vốn cho TW) </t>
  </si>
  <si>
    <t xml:space="preserve">Đầu tư thực hiện Quyết định 33/2007/QĐ-TTg ngày 05/3/2007 của Thủ tướng Chính phủ về định canh định cư </t>
  </si>
  <si>
    <t xml:space="preserve">Ban Dân tộc </t>
  </si>
  <si>
    <t xml:space="preserve">Đối ứng theo Quyết định 134 kéo dài </t>
  </si>
  <si>
    <t xml:space="preserve">Có chi tiết kèm theo </t>
  </si>
  <si>
    <t xml:space="preserve">XD các công trình nông thôn mới xã Tân Lập </t>
  </si>
  <si>
    <t xml:space="preserve">Dự án trồng và chăm sóc 500 ha cao su cho dự án đường Lộc Tấn - Bù Đốp </t>
  </si>
  <si>
    <t>Công ty TNHH MTV cao su Lộc Ninh</t>
  </si>
  <si>
    <t>Hồ chứa nước Sơn Lợi</t>
  </si>
  <si>
    <t>3133 QĐ-UBND ngày 6/11/2009</t>
  </si>
  <si>
    <t>Kênh mương nội đồng xã Bình Thắng - huyện Bù Gia Mập</t>
  </si>
  <si>
    <t>3361/QĐ-UBND ngày 13/10/2011</t>
  </si>
  <si>
    <t xml:space="preserve">UBND huyện Bù Gia Mập </t>
  </si>
  <si>
    <t xml:space="preserve">GIAO THÔNG </t>
  </si>
  <si>
    <t>Công trình chuyển tíêp</t>
  </si>
  <si>
    <t>Đường Lý Thường Kiệt</t>
  </si>
  <si>
    <t>2055/QĐ-UBND 2/10/2008</t>
  </si>
  <si>
    <t>XD 3 cầu trên đường Đồng Phú - Bình Long</t>
  </si>
  <si>
    <t>1923/QĐ-UBND, 14/9/07</t>
  </si>
  <si>
    <t>Đường vòng quanh hồ Suối Cam - GĐ 2</t>
  </si>
  <si>
    <t>230/QĐ-UNBD, ngày 23/01/09</t>
  </si>
  <si>
    <t>XD 3 cầu trên đường Sao Bọng - Đăng Hà</t>
  </si>
  <si>
    <t>930/QĐ-UBND, 13/4/2009</t>
  </si>
  <si>
    <t>Thảm BT nhựa ĐT 760 đoạn Minh Hưng - Bom Bo</t>
  </si>
  <si>
    <t>2163/QĐ-UBND, 6/8/09; DC 2167 ngày 30/9/2011. Dài 14 km</t>
  </si>
  <si>
    <t>Đường vòng quanh hồ Suối Cam nối dài ra ĐT 741 (đoạn từ cuối DA đường vòng quanh hồ Suối Cam đến Km 74 + 200 Đt 741)</t>
  </si>
  <si>
    <t xml:space="preserve">1190/QĐ-UBND 24/5/2010; 1774/QĐ-UBND 28/7/2010 </t>
  </si>
  <si>
    <t>Đường Lê Quý Đôn - TX. Đồng Xoài</t>
  </si>
  <si>
    <t>910/QĐ-UBND ngày 16/8/2010</t>
  </si>
  <si>
    <t>UBND thị xã Đồng Xòai</t>
  </si>
  <si>
    <t>Đường Tà Thiết - Hoa Lư (GĐ 1), huyện Lộc Ninh</t>
  </si>
  <si>
    <t>1278/QĐ-UBND 03/6/2010</t>
  </si>
  <si>
    <t>GTĐB đường Đồng Xoài - Cây Chanh</t>
  </si>
  <si>
    <t>1926/QĐ-UBND 16/8/2010</t>
  </si>
  <si>
    <t>GTĐB đường Đồng Phú - Bình Dương</t>
  </si>
  <si>
    <t>1081/QĐ-UBND 11/5/2010</t>
  </si>
  <si>
    <t>GTĐB đường QL 14 Đồng Xoài - Chơn Thành</t>
  </si>
  <si>
    <t>2069/QĐ-UBND ngày 30/9/2011</t>
  </si>
  <si>
    <t>Thảm BT nhựa ĐT 760 đoạn Minh Hưng - Bom Bo (huyện Bù Đăng)</t>
  </si>
  <si>
    <t>2167/QĐ-UBND ngày 30/9/2011</t>
  </si>
  <si>
    <t>Sở Giao thông - VT</t>
  </si>
  <si>
    <t>Đường liên xã Nghĩa Trung - Đăng Hà (vào đất cao su xoá đối giảm nghèo cho ĐBDT)</t>
  </si>
  <si>
    <t>2776 QĐ-UBND ngày 2/12/2010</t>
  </si>
  <si>
    <t>Xây dựng cầu An Phú huyện Hớn Quản</t>
  </si>
  <si>
    <t>2747/ QĐ-UBND ngày 6/9/2011</t>
  </si>
  <si>
    <t xml:space="preserve">GTĐB đường Lộc Tấn - Bù Đốp (đoạn qua huyện Lộc Ninh )  </t>
  </si>
  <si>
    <t>Đối ứng vốn NSTW đường liên xã từ ngã ba Cây Điệp đến sông Mã Đà phục vụ cứu hộ, cứu nạn các xã phía đông huyện Đồng Phú, tỉnh Bình Phước (Đoạn từ Ngã ba Cây Điệp đến Cầu Cứ)</t>
  </si>
  <si>
    <t xml:space="preserve">Đường ĐT 741 từ Phước Long đi Bù Gia Mập </t>
  </si>
  <si>
    <t xml:space="preserve">Cầu sông Măng </t>
  </si>
  <si>
    <t>1806/QĐ-UBND, 3/8/2011</t>
  </si>
  <si>
    <t xml:space="preserve">Xây dựng cầu Rạt </t>
  </si>
  <si>
    <t>955/QĐ-UBND ngày 11/5/2012</t>
  </si>
  <si>
    <t xml:space="preserve">Đường vào trung tâm xã Phước Minh huyện Bù Gia Mập </t>
  </si>
  <si>
    <t>3360/QĐ-UBND ngày 13/10/2011</t>
  </si>
  <si>
    <t>Đường vào xã Lộc Thành huyện Lộc Ninh</t>
  </si>
  <si>
    <t>5031/ QD-UBND ngày 21/10/2011</t>
  </si>
  <si>
    <t>Đường GT từ trung tâm xã Bom Bo đi ấp 7, 8, 9, 10 huyện Bù Đăng</t>
  </si>
  <si>
    <t>2776 / QĐ-UBND ngày 2/12/2010</t>
  </si>
  <si>
    <t>Đường nhựa Lộc Tân Hoàng Diệu đi trung tâm xã Thanh Hoà huyện Bù Đốp</t>
  </si>
  <si>
    <t>1539/ QĐ -UBND ngày 13/10/2011</t>
  </si>
  <si>
    <t>Đường nhựa trung tâm xã Phước Thiện đi ấp Phước Tiến huyện Bù Đốp</t>
  </si>
  <si>
    <t>Đường liên xã Lộc Điền - Lộc Quang - huyện Lộc Ninh</t>
  </si>
  <si>
    <t>841/QĐ-UBND ngày 12/4/2010</t>
  </si>
  <si>
    <t xml:space="preserve">Đường vào trung tâm xã Tân Lợi - huyện Đồng Phú </t>
  </si>
  <si>
    <t>692/QĐUBND ngày 29/4/2010</t>
  </si>
  <si>
    <t xml:space="preserve">Đường vào trung tâm xã Tân Hòa  - huyện Đồng Phú </t>
  </si>
  <si>
    <t>691/QĐ-UBND ngày 29/4/2011</t>
  </si>
  <si>
    <t xml:space="preserve">HẠ TẦNG ĐÔ THỊ </t>
  </si>
  <si>
    <t>Xây dựng đường và hệ thống thoát nước QL14 (đoạn đường Lê Quý Đôn từ QL14 đến đường Phú Riềng Đỏ và đường QH số 20 đoạn từ đường Hùng Vương đến TTTM thị xã Đồng Xoài)</t>
  </si>
  <si>
    <t>1342/QĐ-UBND 18/5/09</t>
  </si>
  <si>
    <t>Tuyến ống cấp nước dọc QL 14 (đoạn mở rộng QL 14 từ km 113 + 879 - km 115 + 886 và km 121 + 102 - km 122 + 149), thị xã Đồng Xoài</t>
  </si>
  <si>
    <t>1343/QĐ-UBND ngày 18/5/2009</t>
  </si>
  <si>
    <t>Khu dân cư và đất XD trụ sở Sở NN và PTNT</t>
  </si>
  <si>
    <t>2036/QĐ-UBND ngày 11/9/2006</t>
  </si>
  <si>
    <t xml:space="preserve">GIÁO DỤC - ĐÀO TẠO </t>
  </si>
  <si>
    <t>Trường THPT Trần Phú  - huyện Bình Long</t>
  </si>
  <si>
    <t>2865; 24/12/2008</t>
  </si>
  <si>
    <t>Sở GD - ĐT</t>
  </si>
  <si>
    <t>Trường THPT Lộc Thái - huyện Lộc Ninh</t>
  </si>
  <si>
    <t>1564; ngày 7/8/2008; 1919 ngày 16/8/2010</t>
  </si>
  <si>
    <t>Trường THPT Lê Quý Đôn, huyện Bù Đăng</t>
  </si>
  <si>
    <t>2462; ngày 4/12/2007; 2066 ngày 6/9/2010</t>
  </si>
  <si>
    <t>Xây dựng khối phòng học, phòng bộ môn trường THPT chuyên Quang Trung</t>
  </si>
  <si>
    <t>2543 ngày 5/10/2009 và 368 ngày 18/02/2011</t>
  </si>
  <si>
    <t>Truường THPT chuyên Quang Trung</t>
  </si>
  <si>
    <t>Trung tâm giáo dục lao động tạo việc làm Minh Lập</t>
  </si>
  <si>
    <t>1460; 24/7/2008</t>
  </si>
  <si>
    <t>Sở LĐ-TBXH</t>
  </si>
  <si>
    <t>Nâng cấp, cải tạo Trung tâm đào tạo lái xe, lái máy chuyên dùng Trường trung cấp nghề Tôn Đức Thắng</t>
  </si>
  <si>
    <t>169;  20/1/2010</t>
  </si>
  <si>
    <t xml:space="preserve">Trường trung cấp nghề Tôn Đức Thắng </t>
  </si>
  <si>
    <t>Xây dựng Trường cấp 2, 3 Nha Bích, huyện Chơn Thành (các hạng mục còn lại)</t>
  </si>
  <si>
    <t>3086; 4/11/2009</t>
  </si>
  <si>
    <t>Đối ứng dự án SEQAP</t>
  </si>
  <si>
    <t xml:space="preserve">Các huyện </t>
  </si>
  <si>
    <t xml:space="preserve">Đối ứng vốn TPCP Chương trình kiên cố hóa trường lớip học và nhà công vụ giáo viên </t>
  </si>
  <si>
    <t xml:space="preserve">Trường mầm non  An Phú - huyện Hớn Quản </t>
  </si>
  <si>
    <t>2381/QĐ-UBND ngày 02/8/2011</t>
  </si>
  <si>
    <t xml:space="preserve">TTKL các công trình đã quyết toán </t>
  </si>
  <si>
    <t xml:space="preserve">Công trình khởi công mới </t>
  </si>
  <si>
    <t>Trường THPT chuyên thị xã Bình Long</t>
  </si>
  <si>
    <t>2019; 06/9/2011</t>
  </si>
  <si>
    <t>UBND thị xã Bình Long</t>
  </si>
  <si>
    <t>Trường THPT Đồng Tiến, huyện Đồng Phú</t>
  </si>
  <si>
    <t xml:space="preserve">2305; 25/10/2011 </t>
  </si>
  <si>
    <t>Khối hiệu bộ và hạ tầng kỹ thuật Trường THPT Chu Văn An, huyện Chơn Thành</t>
  </si>
  <si>
    <t>2476; 27/10/2010</t>
  </si>
  <si>
    <t>Xây dựng khối phòng học bộ môn và hạ tầng kỹ thuật Trường cấp II-III  Lương Thế Vinh, huyện Bù Đăng</t>
  </si>
  <si>
    <t>2474; 27/10/2010</t>
  </si>
  <si>
    <t>Khối phòng học bộ môn Trường THPT Đồng Phú</t>
  </si>
  <si>
    <t>2399; 18/10/2010</t>
  </si>
  <si>
    <t xml:space="preserve">Nâng cấp trường Chính trị tỉnh </t>
  </si>
  <si>
    <t xml:space="preserve">Trường Chính trị tỉnh </t>
  </si>
  <si>
    <t>Xây dựng 18 phòng học Trường THPT Bù Đăng</t>
  </si>
  <si>
    <t>2482; 27/10/2010</t>
  </si>
  <si>
    <t xml:space="preserve">GTĐB mở rộng trường THPT chuyên Quang Trung </t>
  </si>
  <si>
    <t xml:space="preserve">Xây dựng KTX trường THPT chuyên Quang Trung </t>
  </si>
  <si>
    <t>2635/QĐ-UBND ngày 16/11/2010</t>
  </si>
  <si>
    <t>Khối hiệu bộ, phòng bộ môn và hạ tầng kỹ thuật Trường cấp  II-III  Lộc Hiệp, huyện Lộc Ninh</t>
  </si>
  <si>
    <t>2467; 27/10/2010</t>
  </si>
  <si>
    <t xml:space="preserve">Y TẾ </t>
  </si>
  <si>
    <t>Đầu tư các trạm xá xã</t>
  </si>
  <si>
    <t>2018; 27/9/2007</t>
  </si>
  <si>
    <t xml:space="preserve">Sở Y tế </t>
  </si>
  <si>
    <t xml:space="preserve">Phòng khám đa khoa khu vực Đắc Ơ - huyện Bù Gia Mập </t>
  </si>
  <si>
    <t>1025/QĐ-UBND ngày 4/5/2010</t>
  </si>
  <si>
    <t xml:space="preserve">Phòng khám đa khoa khu vực Bù Nho - huyện Bù Gia Mập </t>
  </si>
  <si>
    <t>976/QĐ-UBND ngày 21/4/2010</t>
  </si>
  <si>
    <t xml:space="preserve">Bệnh viện đa khoa huyện Bù Gia Mập </t>
  </si>
  <si>
    <t>971/QĐ-UBND ngày 26/4/2011</t>
  </si>
  <si>
    <t>Khoa xét nghiệm Trung tâm y tế dự phòng tỉnh</t>
  </si>
  <si>
    <t>1478; 24/6/2011</t>
  </si>
  <si>
    <t>Trung tâm Y tế dự phòng</t>
  </si>
  <si>
    <t>KHOA HỌC CÔNG NGHỆ</t>
  </si>
  <si>
    <t>Cổng tường rào, nhà bảo vệ, nhà xe hai bánh, sân bê tông, mương thoát nước, cột cờ, cây xanh, bàn ghế hội trường trụ sở Chi cục tiêu chuẩn ĐLCL</t>
  </si>
  <si>
    <t>1016/QĐ-SKH ngày 20/10/2011</t>
  </si>
  <si>
    <t>Chi cục TCĐLCL</t>
  </si>
  <si>
    <t>TỔNG HỢP KẾ HOẠCH ĐIỀU CHỈNH VỐN ĐTPT NGUỒN  NSNN NĂM 2012</t>
  </si>
  <si>
    <t xml:space="preserve">NGUỒN VỐN </t>
  </si>
  <si>
    <t>Tăng (+), giảm (-) so với Nghị quyết HĐND tỉnh giao đầu năm</t>
  </si>
  <si>
    <t xml:space="preserve">GHI CHÚ </t>
  </si>
  <si>
    <t>Nghị quyết số 15/2011/NQ-HĐND ngày 16/12/2011</t>
  </si>
  <si>
    <t xml:space="preserve">Kế hoạch điều chỉnh </t>
  </si>
  <si>
    <t xml:space="preserve">VỐN XDCB  TẬP TRUNG </t>
  </si>
  <si>
    <t>Vốn cân đối NSĐP</t>
  </si>
  <si>
    <t xml:space="preserve">Vốn đầu tư cân đối theo tiêu chí </t>
  </si>
  <si>
    <t>Thu XSKT</t>
  </si>
  <si>
    <t xml:space="preserve">Hỗ trợ doanh nghiệp công ích </t>
  </si>
  <si>
    <t xml:space="preserve">Đầu tư từ nguồn sử dụng đất </t>
  </si>
  <si>
    <t xml:space="preserve">Cấp huyện- thị xã quản lý </t>
  </si>
  <si>
    <t xml:space="preserve">Cấp tỉnh quản lý </t>
  </si>
  <si>
    <t xml:space="preserve">Trong đó : </t>
  </si>
  <si>
    <t>Ghi thu, ghi chi tiền SDĐ các dự án</t>
  </si>
  <si>
    <t xml:space="preserve">Thu từ các dự án có giao đất </t>
  </si>
  <si>
    <t xml:space="preserve">Kết dư năm 2011 chuyển sang </t>
  </si>
  <si>
    <t>Vốn vay Chương trình KCH kênh mương, CSHT, GTNT</t>
  </si>
  <si>
    <t>Vay vốn nhàn rỗi từ KBNN</t>
  </si>
  <si>
    <t>Vốn bổ sung có mục tiêu từ NSTW</t>
  </si>
  <si>
    <t>Trong đó :</t>
  </si>
  <si>
    <t xml:space="preserve">Bổ sung chương trình 135 ( giai đoạn 2 ) </t>
  </si>
  <si>
    <t xml:space="preserve">Vốn sự nghiệp </t>
  </si>
  <si>
    <t>Bổ sung vốn khắc phục hậu quả hạn hán, xâm nhập mặn vụ Đông Xuân 2011-2012</t>
  </si>
  <si>
    <t>Vốn nước ngòai (ODA)</t>
  </si>
  <si>
    <t xml:space="preserve">VỐN TRÁI PHIẾU CHÍNH PHỦ </t>
  </si>
  <si>
    <t>VỐN CÁC CHƯƠNG TRÌNH MTQG</t>
  </si>
  <si>
    <t>Kế hoạch năm 2012</t>
  </si>
  <si>
    <t>KẾ HOẠCH VỐN TRÁI PHIẾU CHÍNH PHỦ NĂM 2012</t>
  </si>
  <si>
    <t>TT</t>
  </si>
  <si>
    <t>Danh mục công trình</t>
  </si>
  <si>
    <t>Kế hoạch HĐND</t>
  </si>
  <si>
    <t>Kế hoạch, bổ sung 2012</t>
  </si>
  <si>
    <t>Tổng cộng</t>
  </si>
  <si>
    <t>Cụm hồ chứa nước huyện Đồng Phú</t>
  </si>
  <si>
    <t>Cụm công trình tưới, cấp nước KKTCK Hoa Lư</t>
  </si>
  <si>
    <t>Công trình sử dụng nước sau hồ thủy điện Cần Đơn</t>
  </si>
  <si>
    <t>Trung tâm CNTT và truyền thông tỉnh</t>
  </si>
  <si>
    <t>1564/QĐ-UBND ngày 5/7/2011</t>
  </si>
  <si>
    <t xml:space="preserve">Triển khai hệ thống giao ban điện tử trực tuyến </t>
  </si>
  <si>
    <t>2775/QĐ-UBND ngày 2/12/2011</t>
  </si>
  <si>
    <t>Sở TT-TT</t>
  </si>
  <si>
    <t xml:space="preserve">CBĐT các dự án KHCN </t>
  </si>
  <si>
    <t>VĂN HÓA - XÃ HỘI</t>
  </si>
  <si>
    <t>Trung tâm phát thanh và truyền hình Bà Rá</t>
  </si>
  <si>
    <t>3679; 25/12/2009</t>
  </si>
  <si>
    <t xml:space="preserve">Đài PTTH tỉnh </t>
  </si>
  <si>
    <t>Đường trục chính Đ1, đường Đ2, quảng trường, cống, vỉa hè, điện chiếu sáng, cây xanh Đ1 thuộc trung tâm thuộc TT TDTT tỉnh</t>
  </si>
  <si>
    <t>33 ngày 6/1/2010; 209 ngày 24/1/2010; 210 ngày 22/1/2010; 1072 ngày 15/5/2010</t>
  </si>
  <si>
    <t>Sở VH - TT và DL:</t>
  </si>
  <si>
    <t>Dự án khu bảo tồn văn hóa dân tộc Stiêng-Sóc Bom Bo</t>
  </si>
  <si>
    <t>1669; 15/7/2010</t>
  </si>
  <si>
    <t xml:space="preserve">Ban QLDA khu bảo tồn VHDT Stiêng-Sóc Bom Bo (thoái trả vốn cho TW : 3873 triệu đồng ) </t>
  </si>
  <si>
    <t>Trung tâm Văn hóa - Thông tin tỉnh</t>
  </si>
  <si>
    <t>1118; 17/5/2010</t>
  </si>
  <si>
    <t>Hệ thống Vi ba lưu động Đài phát thanh truyền hình tỉnh</t>
  </si>
  <si>
    <t>2486; 17/11/2008</t>
  </si>
  <si>
    <t xml:space="preserve">QUẢN LÝ NHÀ NƯỚC </t>
  </si>
  <si>
    <t>Trụ sở Sở Tài nguyên &amp; Môi trường</t>
  </si>
  <si>
    <t>2370/QĐ-UBND ngày 04/11/0/8</t>
  </si>
  <si>
    <t>Sở Tài nguyên - MT</t>
  </si>
  <si>
    <t>Trụ sở tiếp công dân tỉnh Bình Phước</t>
  </si>
  <si>
    <t>2117; 31/7/2009</t>
  </si>
  <si>
    <t>Văn phòng UBND tỉnh</t>
  </si>
  <si>
    <t>Nhà công vụ UBND tỉnh Bình Phước</t>
  </si>
  <si>
    <t>1525; 13/12/2009</t>
  </si>
  <si>
    <t>Trụ sở làm việc Trung tâm Quy hoạch Nông nghiệp &amp; PTNT</t>
  </si>
  <si>
    <t>152/QĐ-SKHĐT ngày 08/02/2010</t>
  </si>
  <si>
    <t xml:space="preserve"> Trung tâm Quy hoạch Nông nghiệp &amp; PTNT</t>
  </si>
  <si>
    <t>Trụ sở ngành NN&amp;PTNT</t>
  </si>
  <si>
    <t>1092/QĐ-UBND ngày 02/6/05; 2891/QĐ-UBND ngày 14/10/09; 2173/QĐ-UBND ngày 03/10/2011</t>
  </si>
  <si>
    <t>Trung tâm lưu trữ tỉnh ủy</t>
  </si>
  <si>
    <t>2335; 12/10/2010</t>
  </si>
  <si>
    <t>Văn phòng Tỉnh ủy</t>
  </si>
  <si>
    <t xml:space="preserve">Hỗ trợ GTĐB Trung tâm hành chính huyện mới chia tách </t>
  </si>
  <si>
    <t xml:space="preserve">Trụ sở QLTT huyện Bù Đăng </t>
  </si>
  <si>
    <t>1333/QĐ-SKH ngày 9/11/2010</t>
  </si>
  <si>
    <t>Chi cục QLTT</t>
  </si>
  <si>
    <t>Trụ sở QLTT huyện Bù Gia Mập</t>
  </si>
  <si>
    <t>932/QĐ-SKH ngày 4/8/2010</t>
  </si>
  <si>
    <t>Nhà tập luyện và khu nhà tập thể cho cán bộ, diễn viên Đoàn ca múa nhạc tỉnh</t>
  </si>
  <si>
    <t>2796/QĐ-SKH ngày 8/12/2010</t>
  </si>
  <si>
    <t>Sở VH-TT và DL</t>
  </si>
  <si>
    <t>Trụ sở làm việc Trung tâm dịch vụ bán đấu giá tài sản và Trung tâm trợ giúp pháp lý</t>
  </si>
  <si>
    <t>3411/QĐ-UBND ngày 17/11/2010</t>
  </si>
  <si>
    <t>Trung tâm dịch vụ bán đấu giá tài sản và Trung tâm trợ giúp pháp lý</t>
  </si>
  <si>
    <t xml:space="preserve">QUỐC PHÒNG - AN NINH </t>
  </si>
  <si>
    <t xml:space="preserve">Trạm xá K23 </t>
  </si>
  <si>
    <t>903/QĐ-SKHĐT ngày 18/8/2010</t>
  </si>
  <si>
    <t xml:space="preserve">Bộ CH quân sự tỉnh </t>
  </si>
  <si>
    <t>Hỗ trợ Trung tâm huấn luyện và bồi dưỡng nghiệp vụ CA</t>
  </si>
  <si>
    <t>3013/QĐ-H11-H16 ngày 28/7/2009 của Bộ CA</t>
  </si>
  <si>
    <t xml:space="preserve"> XD doanh trại Đội K72, Đại đội trinh sát</t>
  </si>
  <si>
    <t>2230/QĐ-UBND ngày 11/10/2010</t>
  </si>
  <si>
    <t xml:space="preserve">Dự án cải tạo, nâng cấp trung tâm giống nông, lâm nghiệp tỉnh Bình Phước </t>
  </si>
  <si>
    <t>Xây dựng hạ tầng trại giống cây trồng, vật nuôi</t>
  </si>
  <si>
    <t>Trung tâm khuyền nông, khuyến ngư</t>
  </si>
  <si>
    <t>Dự án sử dụng nước sau thủy điện Cần Đơn (GĐ II)</t>
  </si>
  <si>
    <t>Xây dựng các tuyến đường trong khu QH ấp 1 xã Tiến Thành, thị xã Đồng Xòai thông ra QL14 gồm các tuyến đường Trần Hữu Độ, Phan Chu Trinh, Phan Bội Châu, Phạm Ngọc Thạch, Hải Thượng Lãn Ông</t>
  </si>
  <si>
    <t>Xây dựng các tuyến đường bằng cấp phối sỏi đỏ, giai đoạn 1 tại Khu kinh tế cửa khẩu Hoa Lư</t>
  </si>
  <si>
    <t>ĐVT: Triệu đồng.</t>
  </si>
  <si>
    <t>Danh mục dự án</t>
  </si>
  <si>
    <t>Quyết định đầu tư</t>
  </si>
  <si>
    <t>Đã bố trí đến hết năm 2011</t>
  </si>
  <si>
    <t>Kế hoạch vốn năm 2012</t>
  </si>
  <si>
    <t xml:space="preserve">Số quyết định; ngày, tháng, năm ban hành </t>
  </si>
  <si>
    <t>Tổng mức đầu tư</t>
  </si>
  <si>
    <t>Tổng số</t>
  </si>
  <si>
    <t>Trong đó</t>
  </si>
  <si>
    <t>Vốn Chương trình Nước sạch &amp; VSMTNT</t>
  </si>
  <si>
    <t>Vốn dân đóng góp, vốn huy động, vốn khác</t>
  </si>
  <si>
    <t>Các dự án cấp nước sinh hoạt và môi trường nông thôn</t>
  </si>
  <si>
    <t>Tiểu dự án 1: Cấp nước sinh hoạt</t>
  </si>
  <si>
    <t>Sở Nông nghiệp &amp; PTNT</t>
  </si>
  <si>
    <t>Công trình hoàn thành chờ quyết toán</t>
  </si>
  <si>
    <t>nt</t>
  </si>
  <si>
    <t>Cấp nước sinh hoạt tập trung xã Nha Bích, huyện Chơn Thành</t>
  </si>
  <si>
    <t>2959/QĐ-UBND ngày 20/10/2009</t>
  </si>
  <si>
    <t>Cấp nước sinh hoạt tập trung xã Minh Lập, huyện Chơn Thành</t>
  </si>
  <si>
    <t>1576/QĐ-SKHĐT ngày 24/11/2009</t>
  </si>
  <si>
    <t>Cấp nước sinh hoạt tập trung xã Minh Đức, huyện Hớn Quản</t>
  </si>
  <si>
    <t>708/QĐ-UBND ngày 08/06/2009</t>
  </si>
  <si>
    <t>Cấp nước sinh hoạt tập trung xã Tân Tiến, huyện Bù Đốp</t>
  </si>
  <si>
    <t>804/QĐ-UBND ngày 01/04/2009</t>
  </si>
  <si>
    <t>Thanh toán tiền chuẩn bị đầu tư cấp nước sinh hoạt tập trung xã Bù Nho, huyện Bù Gia Mập</t>
  </si>
  <si>
    <t>Công trình chuyển tiếp</t>
  </si>
  <si>
    <t>Cấp nước sinh hoạt  tập trung tiểu đoàn huấn luyện kết hợp với làng quân dân Bộ đội Biên phòng</t>
  </si>
  <si>
    <t>1362/QĐ-UBND ngày 13/06/2011</t>
  </si>
  <si>
    <t>Cấp nước tập trung xã Tân Lập, huyện Đồng Phú</t>
  </si>
  <si>
    <t>1285/QĐ-UBND ngày 27/05/2011</t>
  </si>
  <si>
    <t>Cấp nước sinh hoạt tập trung xã Tân Khai, huyện Hớn Quản</t>
  </si>
  <si>
    <t>2544/QĐ-UBND ngày 15/11/2011</t>
  </si>
  <si>
    <t>Cấp nước sinh hoạt tập trung xã Phú Nghĩa, huyện Bù Gia Mập</t>
  </si>
  <si>
    <t>2306/QĐ-UBND ngày 25/10/2011</t>
  </si>
  <si>
    <t>Cấp nước sinh hoạt tập trung xã Thuận Lợi, huyện Đồng Phú</t>
  </si>
  <si>
    <t>2038/QĐ-UBND ngày 08/09/2011</t>
  </si>
  <si>
    <t>Cấp nước sinh hoạt tập trung xã Minh Long, huyện Chơn Thành</t>
  </si>
  <si>
    <t>2037/QĐ-UBND ngày 08/09/2011</t>
  </si>
  <si>
    <t>Cấp nước sinh hoạt tập trung xã Phú Sơn, huyện Bù Đăng</t>
  </si>
  <si>
    <t>355/QĐ-UBND ngày 27/02/2012</t>
  </si>
  <si>
    <t>Sửa chữa lớn công trình cấp nước sinh hoạt tập trung xã Bom Bo, huyện Bù Đăng</t>
  </si>
  <si>
    <t>133/QĐ-SKHĐT ngày 27/02/2012</t>
  </si>
  <si>
    <t>Sửa chữa lớn công trình cấp nước sinh hoạt tập trung xã Tân Tiến, huyện Đồng Phú</t>
  </si>
  <si>
    <t>354/QĐ-UBND ngày 27/02/2012</t>
  </si>
  <si>
    <t>Hỗ trợ đào mới và cải tạo, nâng cấp giếng đào xã Lộc Thạnh, huyện Lộc Ninh</t>
  </si>
  <si>
    <t>2928/QĐ-UBND ngày 30/12/2011</t>
  </si>
  <si>
    <t>Hỗ trợ cải tạo, nâng cấp giếng đào sóc 5 xã Minh Tâm, huyện Hớn Quản</t>
  </si>
  <si>
    <t>262/QĐ-UBND ngày 14/02/2012</t>
  </si>
  <si>
    <t>Thanh toán chuẩn bị đầu tư</t>
  </si>
  <si>
    <t>Cấp nước sinh hoạt tập trung xã Minh Hưng, huyện Bù Đăng</t>
  </si>
  <si>
    <t>241/QĐ-UBND ngày 04/11/2011</t>
  </si>
  <si>
    <t>Cấp nước sinh hoạt tập trung xã Bù Gia Mập, huyện Bù Gia Mập</t>
  </si>
  <si>
    <t>2419/QĐ-UBND ngày 04/11/2011</t>
  </si>
  <si>
    <t>Cấp nước sinh hoạt tập trung thị trấn Thanh Bình, huyện Bù Đốp</t>
  </si>
  <si>
    <t>2668/QĐ-UBND ngày 30/11/2011</t>
  </si>
  <si>
    <t>Cấp nước sinh hoạt tập trung xã Thanh Lương, thị xã Bình Long</t>
  </si>
  <si>
    <t>744/QĐ-UBND ngày 18/04/2012</t>
  </si>
  <si>
    <t>Đầu tư bổ sung mạng phân phối nước sinh hoạt thị trấn Đức Phong, xã Đoàn Kết, huyện Bù Đăng</t>
  </si>
  <si>
    <t>2231/QĐ-UBND ngày 11/08/2009</t>
  </si>
  <si>
    <t>Cấp nước nối mạng liên xã Lộc Hưng - Lộc Thái, huyện Lộc Ninh</t>
  </si>
  <si>
    <t>1124/QĐ-UBND ngày 14/05/2009</t>
  </si>
  <si>
    <t>Tiểu dự án 2: Xây dựng công trình nước sạch và nhà vệ sinh trường học mầm non, trường học phổ thông</t>
  </si>
  <si>
    <t>Sở Giáo dục và Đào tạo</t>
  </si>
  <si>
    <t>Xây dựng cấp nước và nhà vệ sinh tại các điểm trường trên địa bàn tỉnh năm 2012</t>
  </si>
  <si>
    <t>463/QĐ-UBND ngày 13/3/2012</t>
  </si>
  <si>
    <t xml:space="preserve">Tiểu dự án 3: Hỗ trợ xây dựng chuồng trại chăn nuôi hợp vệ sinh </t>
  </si>
  <si>
    <t>Dự án vệ sinh nông thôn</t>
  </si>
  <si>
    <t>Trung tâm Y tế dự phòng tỉnh Bình Phước</t>
  </si>
  <si>
    <t>Tiểu dự án 1: Hỗ trợ xây dựng nhà tiêu hợp vệ sinh hộ gia đình</t>
  </si>
  <si>
    <t>Tiểu dự án 2:  Xây dựng công trình nước sạch và nhà tiêu hợp vệ sinh các trạm y tế xã năm 2012 trên địa bàn tỉnh</t>
  </si>
  <si>
    <t>C</t>
  </si>
  <si>
    <t>Dự án nâng cao năng lực, truyền thông và giám sát, đánh giá thực hiện Chương trình Nước sạch &amp; VSMTNT</t>
  </si>
  <si>
    <t>Quy hoạch tổng thể cấp nước cấp nước &amp; VSMTNT tỉnh Bình Phước giai đoạn 2011-2020</t>
  </si>
  <si>
    <t>1231/QĐ-UBND ngày 23/05/2011</t>
  </si>
  <si>
    <t>Cập nhật thông tin Bộ chỉ số theo dõi, đánh giá Nước sạch &amp; VSMTNT</t>
  </si>
  <si>
    <t>Quan trắc định kì chất lượng nguồn nước sinh hoạt nông thôn năm 2012</t>
  </si>
  <si>
    <t>D</t>
  </si>
  <si>
    <t>Chuẩn bị đầu tư các công trình dự án năm 2013</t>
  </si>
  <si>
    <t>Giao Sở Kế hoạch và Đầu tư phân khai chi tiết</t>
  </si>
  <si>
    <t>TỔNG CỘNG (A+B+C+D)</t>
  </si>
  <si>
    <t xml:space="preserve">Ban QK khu kinh tế </t>
  </si>
  <si>
    <t>CBĐT+ TKKT đường giao thông biên giới (tuyến Hoa Lư - Chiu Riu và Lộc thiện - Tà Nốt huyện Lộc Ninh) đọan từ ngã 3 Hoa lư đi vào đồn BP 803 nối với đường tuần tra biên giới dài 17140m</t>
  </si>
  <si>
    <t>Bộ Chỉ huy BĐBP</t>
  </si>
  <si>
    <t>CBĐT+ TKKT đường giao thông biên giới (tuyến từ ngã ba Mũi Tôn (Lộc Thiện) đi vào đồn BP 805 (Tà Nốt) nối với đường tuần tra biên giới dài 11,563,5m</t>
  </si>
  <si>
    <t>CBĐT + TKKT Xây dựng Trường THPT Phước Bình, thị xã Phước Long</t>
  </si>
  <si>
    <t>Xây dựng cổng, tường rào, nhà bảo vệ, sân đường Trường cấp 2, 3 Đồng Tiến huyện Đồng Phú</t>
  </si>
  <si>
    <t>Xây dựng nhà đa chức năng và nhà tập đa năng Trường THPT Bình Long</t>
  </si>
  <si>
    <t xml:space="preserve">Xây dựng 10 phòng học Trường THPT Chu Văn An huyện Chơn Thành </t>
  </si>
  <si>
    <t>Xây dựng trường THPT Đa Kia huyện Bù Gia Mập</t>
  </si>
  <si>
    <t>Nhà tập đa năng; khối phòng học bộ môn và phòng học lý thuyết, phòng hội đồng sư phạm, phòng ở cho học sinh Trường PTDTNT tỉnh</t>
  </si>
  <si>
    <t>Xây dựng trường DTNT cấp 2, 3 huyện Bù Gia Mập</t>
  </si>
  <si>
    <t>Xây dựng ký túc xá trường PTDTNT Điểu Ông, huyện Bù Đăng</t>
  </si>
  <si>
    <t>Xây dựng phòng học, phòng bộ môn trường cấp 2, 3 Đăng Hà, huyện Bù Đăng</t>
  </si>
  <si>
    <t>Nâng cấp sửa chữa trụ sở làm việc TT phòng chống sốt rét</t>
  </si>
  <si>
    <t>Cải tạo, mở rộng trụ sở làm việc Sở Lao động Thường binh và xã hội tỉnh</t>
  </si>
  <si>
    <t>Sở LĐTBXH</t>
  </si>
  <si>
    <t>Khu từ trần trong khuôn viên Nghĩa trang liệt sĩ tỉnh</t>
  </si>
  <si>
    <t xml:space="preserve">Trụ sở làm việc Trung tâm hỗ trợ thanh niên công nhân, kết hợp khu sinh hoạt và tổ chức các hoạt động hỗ trợ công nhân tỉnh </t>
  </si>
  <si>
    <t xml:space="preserve">Cải tạo, sửa chữa trường chính trị tỉnh, hạng mục: Khối nhà chính, cổng tường rào, nhà bảo vệ, ký túc xá </t>
  </si>
  <si>
    <t>Truường Chính trị</t>
  </si>
  <si>
    <t>Xây dựng kho lưu trữ chuyên dụng tỉnh Bình Phước</t>
  </si>
  <si>
    <t>Trụ sở làm việc Trung tâm dịch vụ bán đấu giá tài sản và trung tâm trợ giúp pháp lý nhà nước</t>
  </si>
  <si>
    <t>Trung tâm dịch vụ bán đấu giá tài sản và trung tâm trợ giúp pháp lý nhà nước</t>
  </si>
  <si>
    <t>GPMB Trung tâm TDTT tỉnh</t>
  </si>
  <si>
    <t>GTĐB đất XD doanh trại Đội K72, Đại đội trinh sát</t>
  </si>
  <si>
    <t xml:space="preserve">Bộ CHQS tỉnh </t>
  </si>
  <si>
    <t>Tôn tạo di tích bồn xăng - Tổng kho nhiên liệu VK 99 xã Lộc Hòa</t>
  </si>
  <si>
    <t xml:space="preserve">Hệ thống phát sóng tự động nhà lưu trữ trung tâm, hệ thống thư viện Đài phát thanh truyền hình tỉnh </t>
  </si>
  <si>
    <t>Đài PTTH</t>
  </si>
  <si>
    <t xml:space="preserve">Nhà khách Bộ CHQS tỉnh </t>
  </si>
  <si>
    <t>Hệ thống cáp quang Đài phát thanh truyền hình tỉnh</t>
  </si>
  <si>
    <t xml:space="preserve">CBĐT Trụ sở Đảng ủy khối doanh nghiệp </t>
  </si>
  <si>
    <t>Đảng ủy khối DN</t>
  </si>
  <si>
    <t>CBĐT Nhà khách tỉnh Bình Phước</t>
  </si>
  <si>
    <t xml:space="preserve">CBĐT nhà thi đấu đa năng tỉnh </t>
  </si>
  <si>
    <t xml:space="preserve">CBĐT các công trình trọng điểm khác </t>
  </si>
  <si>
    <t xml:space="preserve">Giao Sở KH &amp; ĐT tham mưu giao chi tiết </t>
  </si>
  <si>
    <t xml:space="preserve">TTKL CÁC CÔNG TRÌNH QUYẾT TOÁN </t>
  </si>
  <si>
    <t xml:space="preserve">TIỀN SỬ DỤNG ĐẤT </t>
  </si>
  <si>
    <t xml:space="preserve">Ghi thu ghi chi tiền SD đất </t>
  </si>
  <si>
    <t xml:space="preserve">HỖ TRỢ DOANH NGHIỆP </t>
  </si>
  <si>
    <t>XV</t>
  </si>
  <si>
    <t>VAY VỐN NHÀN RỖI TỪ KBNN</t>
  </si>
  <si>
    <t xml:space="preserve">GTĐB Trung tâm hành chính huyện Hớn Quản (bố trí để thu hồi vốn ứng) </t>
  </si>
  <si>
    <t xml:space="preserve">Hỗ trợ đầu tư TTHC huyện Hớn Quản </t>
  </si>
  <si>
    <t xml:space="preserve">Hỗ trợ đầu tư TTHC huyện Bù Gia Mập </t>
  </si>
  <si>
    <t>XVI</t>
  </si>
  <si>
    <t xml:space="preserve">VỐN NƯỚC NGOÀI </t>
  </si>
  <si>
    <t>XVII</t>
  </si>
  <si>
    <t>VỐN HỖ TRỢ THEO MỤC TIÊU NSTW</t>
  </si>
  <si>
    <t xml:space="preserve">VỐN PHÂN CẤP CHO CÁC HUYỆN THỊ </t>
  </si>
  <si>
    <t xml:space="preserve">THỊ XÃ ĐỒNG XÒAI </t>
  </si>
  <si>
    <t>Vốn phân cấp</t>
  </si>
  <si>
    <t>a</t>
  </si>
  <si>
    <t xml:space="preserve">Đầu tư cho giáo dục và dạy nghề </t>
  </si>
  <si>
    <t>b</t>
  </si>
  <si>
    <t xml:space="preserve">Đầu tư cho khoa học và công nghệ </t>
  </si>
  <si>
    <t xml:space="preserve">Thu tiền sử dụng đất </t>
  </si>
  <si>
    <t xml:space="preserve">THỊ XÃ BÌNH LONG </t>
  </si>
  <si>
    <t>THỊ XÃ PHƯỚC LONG</t>
  </si>
  <si>
    <t>UBND thị xã Phước Long</t>
  </si>
  <si>
    <t xml:space="preserve">HUYỆN ĐỒNG PHÚ </t>
  </si>
  <si>
    <t>HUYỆN BÙ ĐĂNG</t>
  </si>
  <si>
    <t>HUYỆN BÙ GIA MẬP</t>
  </si>
  <si>
    <t>HUYỆN CHƠN THÀNH</t>
  </si>
  <si>
    <t xml:space="preserve">HUYỆN HỚN QUẢN </t>
  </si>
  <si>
    <t>HUYỆN LỘC NINH</t>
  </si>
  <si>
    <t xml:space="preserve">HUYỆN BÙ ĐỐP </t>
  </si>
  <si>
    <t xml:space="preserve"> - Vốn hỗ trợ theo mục tiêu từ NSTW có bảng danh mục chi tiết kèm theo </t>
  </si>
  <si>
    <t xml:space="preserve"> - Cơ cấu chi đầu tư giáo dục - dạy nghề : 117 tỷ đồng </t>
  </si>
  <si>
    <t xml:space="preserve">  +  Cấp tỉnh quản lý : 109,5 tỷ đồng (Trong đó vốn thực hiện ĐT : 106,65 tỷ đồng ; vốn CBĐT 2,85 tỷ đồng )  </t>
  </si>
  <si>
    <t xml:space="preserve">  +  Cấp huyện - thị quản lý : 7,5 tỷ đồng </t>
  </si>
  <si>
    <t>KẾ HOẠCH ĐIỀU CHỈNH, BỔ SUNG VỐN CHƯƠNG TRÌNH MỤC TIÊU QUỐC GIA NĂM 2012</t>
  </si>
  <si>
    <t>STT</t>
  </si>
  <si>
    <t>Tên Chương trình mục tiêu Quốc gia</t>
  </si>
  <si>
    <t>Số Quyết định</t>
  </si>
  <si>
    <t>TMĐT</t>
  </si>
  <si>
    <t>Lũy kế vốn đã bố trí</t>
  </si>
  <si>
    <t>KẾ HOẠCH 2012</t>
  </si>
  <si>
    <t>KẾ HOẠCH ĐIỀU CHỈNH, BỔ SUNG 2012</t>
  </si>
  <si>
    <t>Chủ đầu tư</t>
  </si>
  <si>
    <t>Ghi chú</t>
  </si>
  <si>
    <t>Tổng vốn</t>
  </si>
  <si>
    <t>Vốn ĐTPT</t>
  </si>
  <si>
    <t>Vốn SN</t>
  </si>
  <si>
    <t>TỔNG CỘNG:</t>
  </si>
  <si>
    <t>I</t>
  </si>
  <si>
    <t>Đổi mới và phát triển dạy nghề</t>
  </si>
  <si>
    <t>Trường TCN Tôn Đức Thắng</t>
  </si>
  <si>
    <t>Đào tạo nghề cho lao động nông thôn</t>
  </si>
  <si>
    <t>2.1</t>
  </si>
  <si>
    <t>Hỗ trợ lao động nông thôn học nghề</t>
  </si>
  <si>
    <t>Sở Lao động Thương binh và Xã hội</t>
  </si>
  <si>
    <t>2.2</t>
  </si>
  <si>
    <t>Đào tạo, bồi dưỡng cán bộ, công chức cấp xã</t>
  </si>
  <si>
    <t>Sở Nội vụ</t>
  </si>
  <si>
    <t>2.3</t>
  </si>
  <si>
    <t>Đầu tư cơ sở vật chất, thiết bị dạy nghề</t>
  </si>
  <si>
    <t xml:space="preserve"> - Nâng cấp Trung tâm dạy nghề thị xã Phước Long (giai đoạn I)</t>
  </si>
  <si>
    <t>Sự nghiệp mang tính ĐT</t>
  </si>
  <si>
    <t xml:space="preserve"> - Cải tạo, sửa chữa và mở rộng Trung tâm dạy nghề huyện Bù Đăng</t>
  </si>
  <si>
    <t xml:space="preserve"> - Xây dựng Trung tâm dạy nghề huyện Bù Gia Mập</t>
  </si>
  <si>
    <t xml:space="preserve"> - Xây dựng Trung tâm dạy nghề huyện Đồng Phú</t>
  </si>
  <si>
    <t xml:space="preserve"> - Mua sắm thiết bị dạy nghề Trung tâm dạy nghề huyện Bù Đăng.</t>
  </si>
  <si>
    <t>(Kèm theo Nghị quyết số 04/2012/NQ-HĐND ngày 06/8/2012 của HĐND tỉnh)</t>
  </si>
  <si>
    <t>1713/QĐ-UBND ngày 03/8/2009</t>
  </si>
  <si>
    <t>KẾ HOẠCH VỐN CHƯƠNG TRÌNH MỤC TIÊU QUỐC GIA NƯỚC SẠCH 
VÀ VỆ SINH MÔI TRƯỜNG NÔNG THÔN NĂM 2012</t>
  </si>
  <si>
    <t xml:space="preserve">Đơn vị: Triệu đồng </t>
  </si>
  <si>
    <t xml:space="preserve">                Đơn vị tính: Triệu đồng</t>
  </si>
  <si>
    <t xml:space="preserve">              ĐVT: triệu đồng.</t>
  </si>
  <si>
    <t xml:space="preserve">                        ĐVT: Triệu đồng</t>
  </si>
  <si>
    <t>Hỗ trợ đưa người lao động đi làm việc ở nước ngoài theo hợp đồng</t>
  </si>
  <si>
    <t>Hỗ trợ phát triển thị trường lao động</t>
  </si>
  <si>
    <t>Nâng cao năng lực, truyền thông và giám sát đánh giá chương trình</t>
  </si>
  <si>
    <t>II</t>
  </si>
  <si>
    <t>Chương trình mục tiêu quốc gia giảm nghèo bền vững</t>
  </si>
  <si>
    <t>Nâng cao năng lực giảm nghèo, truyền thông và giám sát đánh giá thực hiện chương trình</t>
  </si>
  <si>
    <t>Nhân rộng mô hình giảm nghèo</t>
  </si>
  <si>
    <t>Dạy nghề cho người nghèo</t>
  </si>
  <si>
    <t>III</t>
  </si>
  <si>
    <t>Chương trình mục tiêu Quốc gia Y tế</t>
  </si>
  <si>
    <t>Sở Y tế</t>
  </si>
  <si>
    <t>Tiêm chủng mở rộng</t>
  </si>
  <si>
    <t>Chăm sóc sức khoẻ sinh sản và cải thiện tình trạng dinh dưỡng trẻ em</t>
  </si>
  <si>
    <t>Quân y kết hợp</t>
  </si>
  <si>
    <t>Nâng cao năng lực, truyền thông và giám sát, đánh giá thực hiện chương trình</t>
  </si>
  <si>
    <t>IV</t>
  </si>
  <si>
    <t>Chương trình dân số - kế hoạch hoá Gia đình</t>
  </si>
  <si>
    <t>Bảo đảm hậu cần và cung cấp dịch vụ kế hoạch hóa gia đình</t>
  </si>
  <si>
    <t>Tầm soát các dị dạng, bệnh, tật bẩm sinh và kiểm soát mất cân bằng giới tính khi sinh</t>
  </si>
  <si>
    <t>Nâng cao năng lực, truyền thông và giám sát đánh giá thực hiện chương trình</t>
  </si>
  <si>
    <t>Truyền thông giáo dục thay đổi hành vi</t>
  </si>
  <si>
    <t>KET DU CHUYEN 2011 CHUYEN SANG</t>
  </si>
  <si>
    <t>Nâng cao chất lượng nòi giống</t>
  </si>
  <si>
    <t>V</t>
  </si>
  <si>
    <t xml:space="preserve"> Chương trình Vệ sinh an toàn thực phẩm</t>
  </si>
  <si>
    <t>\</t>
  </si>
  <si>
    <t>Nâng cao năng lực quản lý chất lượng vệ sinh an toàn thực phẩm</t>
  </si>
  <si>
    <t>Thông tin giáo dục truyền thông đảm bảo chất lượng vệ sinh an toàn thực phẩm</t>
  </si>
  <si>
    <t>Tăng cường năng lực hệ thống kiểm nghiệm chất lượng vệ sinh an toàn thực phẩm.</t>
  </si>
  <si>
    <t>Phòng, chống ngộ độc thực phẩm và các bệnh lây truyền qua thực phẩm</t>
  </si>
  <si>
    <t>Bảo đảm vệ sinh an toàn thực phẩm trong sản xuất nông, lâm, thủy sản</t>
  </si>
  <si>
    <t>Sở NN&amp;PT Nông thôn</t>
  </si>
  <si>
    <t>VI</t>
  </si>
  <si>
    <t xml:space="preserve"> Chương trình mục tiêu Quốc gia phòng, chống HIV/ADIS</t>
  </si>
  <si>
    <t xml:space="preserve"> Thông tin giáo dục và truyền thông thay đổi hành vi phòng HIV/AIDS</t>
  </si>
  <si>
    <t>Giám sát dịch HIV/AIDS và can thiệp giảm tác hại dự phòng lây nhiễm HIV</t>
  </si>
  <si>
    <t>Hỗ trợ điều trị HIV/AIDS và dự phòng lây truyền HIV từ mẹ sang con</t>
  </si>
  <si>
    <t>Tăng cường năng lực cho các trung tâm phòng, chống HIV/AIDS</t>
  </si>
  <si>
    <t xml:space="preserve"> - Xây dựng Trung tâm phòng chống HIV/AIDS</t>
  </si>
  <si>
    <t>VII</t>
  </si>
  <si>
    <t>Chương trình giáo dục và Đào tạo</t>
  </si>
  <si>
    <t>Dự án hỗ trợ phổ cập mầm non 5 tuổi, xoá mù chữ và chống tái mù chữ, duy trì kết quả phổ cập giáo dục tiểu học, thực hiện phổ cập giáo dục trung học cơ sở đúng độ tuổi và hỗ trợ phổ cập giáo dục trung học</t>
  </si>
  <si>
    <t>Sở GD&amp;ĐT</t>
  </si>
  <si>
    <t xml:space="preserve">  - Phổ cập THCS</t>
  </si>
  <si>
    <t xml:space="preserve"> - Phổ cập mầm non</t>
  </si>
  <si>
    <t>Dự án tăng cường dạy và học ngoại ngữ trong hệ thống giáo dục quốc dân</t>
  </si>
  <si>
    <t xml:space="preserve"> - Khảo sát trình độ giáo viên ngoại ngữ bậc THCS - THPT</t>
  </si>
  <si>
    <t xml:space="preserve"> - Mua sắm thiết bị phòng ngoại ngữ các trường THPT Thống nhất, THPT Lê Quý Đôn, 07 trường THCS đạt chuẩn</t>
  </si>
  <si>
    <t>Dự án hỗ trợ giáo dục miền núi, vùng dân tộc thiểu số và vùng khó khăn; hỗ trợ cơ sở vật chất trường chuyên, trường sư phạm</t>
  </si>
  <si>
    <t xml:space="preserve"> - Sách giáo khoa khoa tiếng Việt bậc tiểu học cho học sinh vùng dân tộc</t>
  </si>
  <si>
    <t xml:space="preserve"> - TTKL Xây dựng trường PTDTNT huyện Đồng Phú</t>
  </si>
  <si>
    <t>DA chuyen tiep</t>
  </si>
  <si>
    <t xml:space="preserve"> - TTKL Hạ tầng kỹ thuật trường DTNT thị xã Bình Long</t>
  </si>
  <si>
    <t>Cac CT TTKL HT</t>
  </si>
  <si>
    <t xml:space="preserve"> - TTKL Xây dựng nhà học đặc thù Trường Cao đẳng Sư phạm</t>
  </si>
  <si>
    <t>Trường CĐSP</t>
  </si>
  <si>
    <t xml:space="preserve"> - TTKL Khối phòng học bộ môn trường THPT Phú riềng, Phước Long</t>
  </si>
  <si>
    <t xml:space="preserve"> - TTKL Khối phòng học bộ môn trường THPT Phước Bình, Phước Long</t>
  </si>
  <si>
    <t xml:space="preserve">  -TTKL 12 phòng học, nhà hiệu bộ  trường cấp 2,3 Đồng Tiến, huyện Đồng Phú</t>
  </si>
  <si>
    <t xml:space="preserve"> - TTKL Xây dựng Tường rào, đường nội bộ(phần còn lại) - trường Cao Đẳng sư phạm</t>
  </si>
  <si>
    <t xml:space="preserve"> - Cải tạo, sửa chữa 03 ký túc xá Trường Cao đẳng sư phạm</t>
  </si>
  <si>
    <t xml:space="preserve"> - Nhà tập đa năng khối phòng học bộ môn và phòng học; phòng hội đồng sư phạm; phòng ở cho học sinh Trường Phổ thông Dân tộc Nội trú tỉnh</t>
  </si>
  <si>
    <t>Trường PT DTNT</t>
  </si>
  <si>
    <t xml:space="preserve"> - Trường dân tộc nội trú cấp 2,3 huyện Bù Gia Mập</t>
  </si>
  <si>
    <t xml:space="preserve"> - Ký túc xá trường PTDTNT Điểu Ong, huyện Bù Đăng</t>
  </si>
  <si>
    <t xml:space="preserve"> - Khối phòng học, phòng bộ môn Trường cấp 2,3 Đăng Hà, huyện Bù Đăng</t>
  </si>
  <si>
    <t xml:space="preserve"> - Hạ tầng kỹ thuật trường DTNT thị xã Bình Long</t>
  </si>
  <si>
    <t>Dự án Nâng cao năng lực cán bộ quản lý chương trình và giám sát đánh giá thực hiện chương trình</t>
  </si>
  <si>
    <t>VIII</t>
  </si>
  <si>
    <t>Chương trình Văn Hoá</t>
  </si>
  <si>
    <t xml:space="preserve">Dự án chống xuống cấp, tu bổ và tôn tạo di tích </t>
  </si>
  <si>
    <t>Sở VH, TT và DL</t>
  </si>
  <si>
    <t xml:space="preserve"> - Nâng cấp, mở rộng di tích mộ tập thể 3000 người, thị xã Bình Long</t>
  </si>
  <si>
    <t xml:space="preserve"> - Đầu tư nâng cấp Sân bay Quân sự Lộc Ninh</t>
  </si>
  <si>
    <t xml:space="preserve"> - Căn cứ Quân uỷ Bộ chỉ huy miền Tà Thiết</t>
  </si>
  <si>
    <t>KET DU</t>
  </si>
  <si>
    <t xml:space="preserve"> - Tổng kho nhiên liệu VK 98 - Lộc Quang</t>
  </si>
  <si>
    <t xml:space="preserve"> -Trùng tu nâng cấp di tích nhà giao tế - trụ sở Cách mạng lâm trời CHMN Việt Nam</t>
  </si>
  <si>
    <t xml:space="preserve"> - TTKLHT các công trình nhà văn hoá</t>
  </si>
  <si>
    <t xml:space="preserve"> Hỗ Trợ bảo tồn các làng bản buôn truyền thống</t>
  </si>
  <si>
    <t>Ban QLDA khu bảo tồn VHDT Stiêng-Sok Bom Bo</t>
  </si>
  <si>
    <t>Sưu tầm, bảo tồn và phát huy các giá trị văn hóa phi vật thể của các dân tộc Việt Nam</t>
  </si>
  <si>
    <t xml:space="preserve"> - Tổng điều tra văn hoá phi vật thể của dân tộc Khơmer</t>
  </si>
  <si>
    <t xml:space="preserve"> -Phục dựng lễ hội lập làng mới của dân tộc S'Tiêng</t>
  </si>
  <si>
    <t>Tăng cường đầu tư xây dựng, phát triển hệ thống thiết chế văn hóa, thể thao các huyện miền núi, vùng sâu, vùng xa, biên giới và hải đảo.</t>
  </si>
  <si>
    <t xml:space="preserve"> - Hỗ trợ xây dựng nhà văn hóa: xã Lộc Hiệp, huyện Lộc Ninh; xã Thanh Lương, thị xã Bình Long; ấp 03, xã Tân Thành, thị xã Đồng Xoài</t>
  </si>
  <si>
    <t xml:space="preserve"> Trong đó:</t>
  </si>
  <si>
    <t xml:space="preserve"> + Nhà văn hóa xã Lộc Hiệp, huyện Lộc Ninh</t>
  </si>
  <si>
    <t xml:space="preserve"> + Nhà văn hóa ấp 3 xã Tân Thàn, thị xã Đồng Xoài</t>
  </si>
  <si>
    <t xml:space="preserve"> + Nhà văn hóa Thanh Lương, thị xã Bình Long</t>
  </si>
  <si>
    <t xml:space="preserve"> - Cấp sách cho thư viện huyện</t>
  </si>
  <si>
    <t xml:space="preserve"> - Trang thiết bị cho đội thông tin lưu động các huyện, xã khó khăn, nhà văn hóa vùng dân tộc trọng điểm và hoạt động văn hoá các Đồn Biên phòng.</t>
  </si>
  <si>
    <t xml:space="preserve"> - Trang bị xe thông tin lưu động tổng hợp cho các huyện</t>
  </si>
  <si>
    <t>Hỗ trợ phát triển hệ thống cơ sở vui chơi, giải trí cho trẻ em khu vực miền núi, vùng sâu, vùng xa, biên giới và hải đảo</t>
  </si>
  <si>
    <t xml:space="preserve"> - Hỗ trợ trang thiết bị phục vụ sinh hoạt vui chơi, giải trí cho trẻ em điểm Nhà văn hóa thiếu nhi huyện Bù Đăng</t>
  </si>
  <si>
    <t>Tăng cường năng lực cán bộ văn hóa cơ sở, truyền thống và giám sát, đánh giá thực hiện chương trình</t>
  </si>
  <si>
    <t>IX</t>
  </si>
  <si>
    <t>Chương trình mục tiêu Quốc gia phòng, chống ma tuý</t>
  </si>
  <si>
    <t>Xây dựng xã, phường, thị trấn không tệ nạn ma tuý</t>
  </si>
  <si>
    <t>Công an tỉnh</t>
  </si>
  <si>
    <t>Nâng cao hiệu quả công tác cai nghiện ma tuý, quản lý sau cai nghiện và nghiên cứu, triển khai ứng dụng, đánh giá các loại thuốc, phương pháp y học trong điều trị, phục hồi chức năng cho người cai nghiện ma tuý</t>
  </si>
  <si>
    <t>Thông tin tuyên truyền phòng, chống ma tuy và giám sát, đánh giá thực hiện chương trình</t>
  </si>
  <si>
    <t>X</t>
  </si>
  <si>
    <t>Chương trình mục tiêu Quốc gia phòng, chống Tội Phạm</t>
  </si>
  <si>
    <t>Chương trình mục tiêu Quốc gia đưa thông tin về cơ sở miền núi, vùng sâu, vùng xa, biên giới và hải đảo</t>
  </si>
  <si>
    <t>Sở Thông tin và Truyền thông</t>
  </si>
  <si>
    <t>Tăng cường cán bộ thông tin và truyền thông cơ sở miền núi, vùng sâu, vùng xa, biên giới, hải đảo</t>
  </si>
  <si>
    <t>Tăng cường nội dung thông tin và truyền thông về cơ sở miền núi, vùng sâu, vùng xa, biên giới và hải đảo</t>
  </si>
  <si>
    <t>XI</t>
  </si>
  <si>
    <t>XII</t>
  </si>
  <si>
    <t>Chương trình 5 triệu ha rừng</t>
  </si>
  <si>
    <t>Đơn vị tính: Triệu đồng</t>
  </si>
  <si>
    <t>Hỗ trợ đầu tư cơ sở hạ tầng các xã đặc biệt khó khăn, xã biên giới, xã an toàn khu; các thôn đặc biệt khó khăn</t>
  </si>
  <si>
    <t>Chương trình nước sạch vệ sinh môi trường nông thôn</t>
  </si>
  <si>
    <t>XIII</t>
  </si>
  <si>
    <t>Chương trình mục tiêu quốc gia Xây dựng nông thôn mới</t>
  </si>
  <si>
    <t>Có biểu chi tiết kèm theo</t>
  </si>
  <si>
    <t>Chương trình mục tiêu Quốc gia việc làm và dạy nghề</t>
  </si>
  <si>
    <t xml:space="preserve"> - Nâng cấp Trung tâm dạy nghề thị xã Bình Long(giai đoạn I)</t>
  </si>
  <si>
    <t>Phòng, chống một số bệnh có tính chất nguy hiểm đối với cộng đồng (bệnh phong, bệnh lao, bệnh sốt rét, sốt xuất huyết, bệnh ung thư, bệnh tăng huyết áp, bệnh đái tháo đường, bảo vệ sức khỏe tâm thần cộng đồng, bệnh phổi tắc nghẽn và mãn tính)</t>
  </si>
  <si>
    <t xml:space="preserve"> - Các dự án thuộc Khu bảo tồn Văn hóa Dân tộc S'tiêng Sóc Bom Bo</t>
  </si>
  <si>
    <t>XIV</t>
  </si>
  <si>
    <t>KẾ HOẠCH CHƯƠNG TRÌNH MTQG XÂY DỰNG NÔNG THÔN MỚI 2012</t>
  </si>
  <si>
    <t>ĐVT: Triệu đồng</t>
  </si>
  <si>
    <t xml:space="preserve">Danh mục dự án </t>
  </si>
  <si>
    <t xml:space="preserve">Quyết định phê duyệt </t>
  </si>
  <si>
    <t xml:space="preserve">Tổng mức đầu tư </t>
  </si>
  <si>
    <t>Giải ngân đến 31/01/2012</t>
  </si>
  <si>
    <t>Kế hoạch 2012</t>
  </si>
  <si>
    <t xml:space="preserve">Trong đó </t>
  </si>
  <si>
    <t xml:space="preserve">Chủ đầu tư </t>
  </si>
  <si>
    <t xml:space="preserve">Ghi chú </t>
  </si>
  <si>
    <t>Đầu tư phát triển</t>
  </si>
  <si>
    <t>Sự nghiệp</t>
  </si>
  <si>
    <t>A</t>
  </si>
  <si>
    <t>B</t>
  </si>
  <si>
    <t xml:space="preserve">Tổng cộng </t>
  </si>
  <si>
    <t>Thị xã Đồng Xoài</t>
  </si>
  <si>
    <t>Xã Tân Thành (xã điểm)</t>
  </si>
  <si>
    <t>1.1</t>
  </si>
  <si>
    <t>Đường liên thôn ấp 2</t>
  </si>
  <si>
    <t>UBND Xã Tân Thành</t>
  </si>
  <si>
    <t>1.2</t>
  </si>
  <si>
    <t>Nhà văn hóa ấp 3</t>
  </si>
  <si>
    <t>1.3</t>
  </si>
  <si>
    <t xml:space="preserve">Hỗ trợ phát triển sản xuất </t>
  </si>
  <si>
    <t>Xã Tiến Hưng (xã điểm)</t>
  </si>
  <si>
    <t>XD đường nhựa xóm 1, ấp 4</t>
  </si>
  <si>
    <t xml:space="preserve">QĐ số 91/QĐ-UBND ngày 24/4/2012 </t>
  </si>
  <si>
    <t>UBND Xã Tiến Hưng</t>
  </si>
  <si>
    <t xml:space="preserve">Xã Tiến Thành </t>
  </si>
  <si>
    <t>3.1</t>
  </si>
  <si>
    <t xml:space="preserve">Lập quy hoạch </t>
  </si>
  <si>
    <t xml:space="preserve">UBND Xã Tiến  Thành </t>
  </si>
  <si>
    <t xml:space="preserve">Chí phí quản lý ban chỉ đạo </t>
  </si>
  <si>
    <t xml:space="preserve">Phòng Kinh tế </t>
  </si>
  <si>
    <t>Huyện Đồng Phú</t>
  </si>
  <si>
    <t>Xã Tân Phước (xã điểm)</t>
  </si>
  <si>
    <t>XD 6 phòng học lầu trường THCS Tân Phước B</t>
  </si>
  <si>
    <t xml:space="preserve">QĐ số 111/QĐ-UBND ngày 11/11/2011 </t>
  </si>
  <si>
    <t xml:space="preserve">UBND Xã Tân Phước  </t>
  </si>
  <si>
    <t>Xã Thuận Phú (xã điểm)</t>
  </si>
  <si>
    <t>XD đường GTNT từ nhà ông Trần Đình Thanh đến nhà ông Ngộ Viết Công</t>
  </si>
  <si>
    <t xml:space="preserve">QĐ số 134/QĐ-UBND ngày 11/11/2011 </t>
  </si>
  <si>
    <t xml:space="preserve">UBND Xã Thuận Phú </t>
  </si>
  <si>
    <t xml:space="preserve">Lập quy họach 7 xã còn lại </t>
  </si>
  <si>
    <t>Xã Tân Tiến</t>
  </si>
  <si>
    <t>UBND Xã Tân Tiến</t>
  </si>
  <si>
    <t>3.2</t>
  </si>
  <si>
    <t>Xã Tân Hưng</t>
  </si>
  <si>
    <t>UBND Xã Tân Hưng</t>
  </si>
  <si>
    <t>3.3</t>
  </si>
  <si>
    <t>Xã Đồng Tiến</t>
  </si>
  <si>
    <t>UBNDXã Đồng Tiến</t>
  </si>
  <si>
    <t>3.4</t>
  </si>
  <si>
    <t>Xã Thuận Lợi</t>
  </si>
  <si>
    <t>UBNDXã Thuận Lợi</t>
  </si>
  <si>
    <t>3.5</t>
  </si>
  <si>
    <t>Xã Đồng Tâm</t>
  </si>
  <si>
    <t xml:space="preserve"> UBNDXã Đồng Tâm</t>
  </si>
  <si>
    <t>3.6</t>
  </si>
  <si>
    <t>Xã Tân Lợi</t>
  </si>
  <si>
    <t>UBND Xã Tân Lợi</t>
  </si>
  <si>
    <t>3.7</t>
  </si>
  <si>
    <t>Xã Tân Hòa</t>
  </si>
  <si>
    <t>UBND Xã Tân Hòa</t>
  </si>
  <si>
    <t>Phòng NN&amp;PTNT</t>
  </si>
  <si>
    <t>Thị xã Bình Long</t>
  </si>
  <si>
    <t>Xã Thanh Lương (xã điểm)</t>
  </si>
  <si>
    <t xml:space="preserve">Xây dựng nhà văn hóa xã </t>
  </si>
  <si>
    <t>QĐ số 106/QĐ-UBND ngày 16/10/2011</t>
  </si>
  <si>
    <t>UBND Xã Thanh Lương</t>
  </si>
  <si>
    <t>Xã Thanh Phú (xã điểm)</t>
  </si>
  <si>
    <t>Cổng hàng rào, sân bê tông, nhà 
vệ sinh UBND xã</t>
  </si>
  <si>
    <t>QĐ số 312/QĐ-UBND ngày 22/10/2011</t>
  </si>
  <si>
    <t>UBND Xã Thanh Phú</t>
  </si>
  <si>
    <t xml:space="preserve">XD kho thuốc, sân bê tông, hàng rào trạm y tế xã </t>
  </si>
  <si>
    <t>Thị xã Phước Long</t>
  </si>
  <si>
    <t>Xã Phước Tín(xã điểm)</t>
  </si>
  <si>
    <t>XD đường nhựa thôn  thôn Phước Yên</t>
  </si>
  <si>
    <t>QĐ số 59/QĐ-UBND
ngày 21/5/2012</t>
  </si>
  <si>
    <t>UBND Xã Phước Tín</t>
  </si>
  <si>
    <t>Xã Long Giang (xã điểm)</t>
  </si>
  <si>
    <t>Xây dựng hội trường UBND xã Long Giang</t>
  </si>
  <si>
    <t>QĐ sô 138/QĐ-UBND
 ngày 07/10/2012</t>
  </si>
  <si>
    <t>UBND Xã Long Giang</t>
  </si>
  <si>
    <t>Huyện Bù Gia Mập</t>
  </si>
  <si>
    <t>Xã Phú Nghĩa(xã điểm)</t>
  </si>
  <si>
    <t>Xây dựng đường nhựa từ ngã ba Bù Gia Phúc  đến ngã ba Hải Yến</t>
  </si>
  <si>
    <t>QĐ số 92/QĐ-UBND ngày 08/11/2011</t>
  </si>
  <si>
    <t>UBND Xã Phú Nghĩa</t>
  </si>
  <si>
    <t xml:space="preserve">Xây dựng 4 phòng học lầu trường tiểu học Kim Đồng </t>
  </si>
  <si>
    <t>Xã Bù Gia Mập (xã điểm)</t>
  </si>
  <si>
    <t xml:space="preserve">XD trường mầm non Hoa Hồng xã </t>
  </si>
  <si>
    <t>UBND Xã Bù Gia Mập</t>
  </si>
  <si>
    <t xml:space="preserve">Lập quy hoạch 16 xã còn lại </t>
  </si>
  <si>
    <t>Xã Bình Sơn</t>
  </si>
  <si>
    <t>UBND Xã Bình Sơn</t>
  </si>
  <si>
    <t>Xã Bình Tân</t>
  </si>
  <si>
    <t>UBND Xã Bình Tân</t>
  </si>
  <si>
    <t>Xã Bình Thắng</t>
  </si>
  <si>
    <t>UBND Xã Bình Thắng</t>
  </si>
  <si>
    <t>Xã Bù Nho</t>
  </si>
  <si>
    <t>UBND Xã Bù Nho</t>
  </si>
  <si>
    <t>Xã Đa Kia</t>
  </si>
  <si>
    <t>UBND Xã Đa Kia</t>
  </si>
  <si>
    <t>Xã Đăk Ơ</t>
  </si>
  <si>
    <t>UBND Xã Đăk Ơ</t>
  </si>
  <si>
    <t>Xã Đức Hạnh</t>
  </si>
  <si>
    <t>UBND Xã Đức Hạnh</t>
  </si>
  <si>
    <t>3.8</t>
  </si>
  <si>
    <t>Xã Long Bình</t>
  </si>
  <si>
    <t>UBND Xã Long Bình</t>
  </si>
  <si>
    <t>3.9</t>
  </si>
  <si>
    <t>Xã Long Hà</t>
  </si>
  <si>
    <t>UBND Xã Long Hà</t>
  </si>
  <si>
    <t>3.10</t>
  </si>
  <si>
    <t>Xã Long Hưng</t>
  </si>
  <si>
    <t>UBND Xã Long Hưng</t>
  </si>
  <si>
    <t>3.11</t>
  </si>
  <si>
    <t>Xã Long Tân</t>
  </si>
  <si>
    <t>UBND Xã Long Tân</t>
  </si>
  <si>
    <t>3.12</t>
  </si>
  <si>
    <t>Xã Phú Trung</t>
  </si>
  <si>
    <t>UBND Xã Phú Trung</t>
  </si>
  <si>
    <t>3.13</t>
  </si>
  <si>
    <t>Xã Phú Văn</t>
  </si>
  <si>
    <t>UBND Xã Phú Văn</t>
  </si>
  <si>
    <t>3.14</t>
  </si>
  <si>
    <t>Xã Phước Minh</t>
  </si>
  <si>
    <t>UBND Xã Phước Minh</t>
  </si>
  <si>
    <t>3.15</t>
  </si>
  <si>
    <t>Xã Phước Tân</t>
  </si>
  <si>
    <t>UBND Xã Phước Tân</t>
  </si>
  <si>
    <t>3.16</t>
  </si>
  <si>
    <t>Xã Phú Riềng</t>
  </si>
  <si>
    <t>UBND Xã Phú Riềng</t>
  </si>
  <si>
    <t>Huyện Chơn Thành</t>
  </si>
  <si>
    <t>Xã Minh Thành (xã điểm)</t>
  </si>
  <si>
    <t xml:space="preserve"> XD đường bê tông ấp 3, ấp 4 với tổng chiều dài 1,1 km</t>
  </si>
  <si>
    <t xml:space="preserve">QĐ số 33/QĐ-UBND
ngày 25/10/2011 </t>
  </si>
  <si>
    <t xml:space="preserve">UBND Xã Minh Thành </t>
  </si>
  <si>
    <t xml:space="preserve">XD cổng, hàng rào, sân bê tông trường tiểu học xã </t>
  </si>
  <si>
    <t>QĐ số 126/QĐ-UBND
ngày 17/4/2012</t>
  </si>
  <si>
    <t xml:space="preserve">Xã Minh Hưng (xã điểm) </t>
  </si>
  <si>
    <t xml:space="preserve">Xây dựng đường vào chợ xã Minh Hưng </t>
  </si>
  <si>
    <t>QĐ số 117/QĐ-UBND
ngày 7/5/2012</t>
  </si>
  <si>
    <t xml:space="preserve">UBND Xã Minh Hưng </t>
  </si>
  <si>
    <t xml:space="preserve">Lập quy họach 6 xã còn lại </t>
  </si>
  <si>
    <t>Xã  Nha Bích</t>
  </si>
  <si>
    <t>UBND Xã  Nha Bích</t>
  </si>
  <si>
    <t>Xã Quang Minh</t>
  </si>
  <si>
    <t>UBND Xã Quang Minh</t>
  </si>
  <si>
    <t>Xã Minh Lập</t>
  </si>
  <si>
    <t>UBND Xã Minh Lập</t>
  </si>
  <si>
    <t>Xã Minh Thắng</t>
  </si>
  <si>
    <t>UBNDXã Minh Thắng</t>
  </si>
  <si>
    <t>Xã Minh Long</t>
  </si>
  <si>
    <t>UBNDXã Minh Long</t>
  </si>
  <si>
    <t xml:space="preserve">Xã Thành Tâm </t>
  </si>
  <si>
    <t xml:space="preserve">UBNDXã Thành Tâm </t>
  </si>
  <si>
    <t>Huyện Bù Đăng</t>
  </si>
  <si>
    <t>Xã Minh Hưng (xã điểm)</t>
  </si>
  <si>
    <t xml:space="preserve">Trường Mầm Non xã Minh Hưng </t>
  </si>
  <si>
    <t xml:space="preserve">QĐ số 3089/QĐ-UBND
 ngày 02/11/2011 </t>
  </si>
  <si>
    <t>Xã Đức Liễu (xã điểm)</t>
  </si>
  <si>
    <t xml:space="preserve">Trường Mầm Non xã Đức Liễu </t>
  </si>
  <si>
    <t xml:space="preserve">QĐ số 3245/QĐ-UBND
 ngày 25/11/2011 </t>
  </si>
  <si>
    <t>UBND Xã Đức Liễu</t>
  </si>
  <si>
    <t xml:space="preserve">Lập quy họach 13 xã còn lại </t>
  </si>
  <si>
    <t>Xã Phước Sơn</t>
  </si>
  <si>
    <t>UBND Xã Phước Sơn</t>
  </si>
  <si>
    <t>Xã Nghĩa Bình</t>
  </si>
  <si>
    <t>UBND Xã Nghĩa Bình</t>
  </si>
  <si>
    <t>Xã Đoàn Kết</t>
  </si>
  <si>
    <t>UBND Xã Đoàn Kết</t>
  </si>
  <si>
    <t>Xã Phú Sơn</t>
  </si>
  <si>
    <t>UBND Xã Phú Sơn</t>
  </si>
  <si>
    <t>Xã Đường 10</t>
  </si>
  <si>
    <t>UBND Xã Đường 10</t>
  </si>
  <si>
    <t>Xã ĐakNhau</t>
  </si>
  <si>
    <t>UBND Xã ĐakNhau</t>
  </si>
  <si>
    <t>Xã Bom Bo</t>
  </si>
  <si>
    <t>UBND Xã Bom Bo</t>
  </si>
  <si>
    <t>Xã Thống Nhất</t>
  </si>
  <si>
    <t>UBND Xã Thống Nhất</t>
  </si>
  <si>
    <t>Xã Bình Minh</t>
  </si>
  <si>
    <t>UBND Xã Bình Minh</t>
  </si>
  <si>
    <t>Xã Thọ Sơn</t>
  </si>
  <si>
    <t>UBND Xã Thọ Sơn</t>
  </si>
  <si>
    <t>Xã Đồng Nai</t>
  </si>
  <si>
    <t>UBND Xã Đồng Nai</t>
  </si>
  <si>
    <t>Xã Đăng Hà</t>
  </si>
  <si>
    <t>UBND Xã Đăng Hà</t>
  </si>
  <si>
    <t>Xã Nghĩa Trung</t>
  </si>
  <si>
    <t>UBND Xã Nghĩa Trung</t>
  </si>
  <si>
    <t>Huyện Bù Đốp</t>
  </si>
  <si>
    <t xml:space="preserve">Nhà làm việc đòan thể và hội trường xã </t>
  </si>
  <si>
    <t xml:space="preserve">QĐ số 07/QĐ-UBND
 ngày 28/3/2012 </t>
  </si>
  <si>
    <t>Xã Thiện Hưng (xã điểm)</t>
  </si>
  <si>
    <t>XD cổng, hàng rào, sân bê tông, nhà kho, nhà xe, 02 nhà vệ sinh trạm y tế xã</t>
  </si>
  <si>
    <t>Số 1143/QĐ-UBND 
ngày 01/8/2011</t>
  </si>
  <si>
    <t>UBND Xã Thiện Hưng</t>
  </si>
  <si>
    <t>XD cổng, hàng rào, sân bê tổng nhà vệ sinh UBND xã</t>
  </si>
  <si>
    <t>Số 1144/QĐ-UBND 
ngày 01/8/2012</t>
  </si>
  <si>
    <t xml:space="preserve">QĐ số 02/QĐ-UBND
 ngày 27/3/2012 </t>
  </si>
  <si>
    <t>2.4</t>
  </si>
  <si>
    <t xml:space="preserve">Lập quy hoạch 4 xã còn lại </t>
  </si>
  <si>
    <t>Xã Phước Thiện</t>
  </si>
  <si>
    <t>UBND Xã Phước Thiện</t>
  </si>
  <si>
    <t>Xã Hưng Phước</t>
  </si>
  <si>
    <t>UBND Xã Hưng Phước</t>
  </si>
  <si>
    <t>Xã Thanh Hòa</t>
  </si>
  <si>
    <t>UBND Xã Thanh Hòa</t>
  </si>
  <si>
    <t>Huyện Hớn Quản</t>
  </si>
  <si>
    <t>Xã An Khương (xã điểm)</t>
  </si>
  <si>
    <t xml:space="preserve">Đường nhựa từ ấp 2 đến ấp 3 xã An Khương </t>
  </si>
  <si>
    <t>UBND Xã An Khương</t>
  </si>
  <si>
    <t>Xã Thanh Bình (xã điểm)</t>
  </si>
  <si>
    <t>Đường GT ngã 3 Xa Cát đi ấp Sở Nhì</t>
  </si>
  <si>
    <t>QĐ số 892/QĐ-UBND ngày 14/5/2012</t>
  </si>
  <si>
    <t>UBND Xã Thanh Bình</t>
  </si>
  <si>
    <t xml:space="preserve">Lập quy họach 11 xã còn lại </t>
  </si>
  <si>
    <t>Xã Minh Đức</t>
  </si>
  <si>
    <t>UBND Xã Minh Đức</t>
  </si>
  <si>
    <t>Xã An Phú</t>
  </si>
  <si>
    <t>UBND Xã An Phú</t>
  </si>
  <si>
    <t>Xã Minh Tâm</t>
  </si>
  <si>
    <t>UBND Xã Minh Tâm</t>
  </si>
  <si>
    <t>Xã Đồng Nơ</t>
  </si>
  <si>
    <t>UBND Xã Đồng Nơ</t>
  </si>
  <si>
    <t>Xã Tân Quan</t>
  </si>
  <si>
    <t>UBND Xã Tân Quan</t>
  </si>
  <si>
    <t>Xã Thanh An</t>
  </si>
  <si>
    <t>UBND Xã Thanh An</t>
  </si>
  <si>
    <t>Xã Tân Khai</t>
  </si>
  <si>
    <t>UBND Xã Tân Khai</t>
  </si>
  <si>
    <t>Xã Tân Hiệp</t>
  </si>
  <si>
    <t>UBND Xã Tân Hiệp</t>
  </si>
  <si>
    <t>Xã Phước An</t>
  </si>
  <si>
    <t>UBND Xã Phước An</t>
  </si>
  <si>
    <t>Huyện Lộc Ninh</t>
  </si>
  <si>
    <t>Xã Lộc Hiệp (xã điểm)</t>
  </si>
  <si>
    <t xml:space="preserve">Đường GT láng nhựa ấp Hiệp Hòa xã Lộc Hiệp </t>
  </si>
  <si>
    <t>QĐ số 19/QĐ-UBND
 ngày 24/2/2012</t>
  </si>
  <si>
    <t>UBND Xã Lộc Hiệp</t>
  </si>
  <si>
    <t>Xã Lộc Hưng (xã điểm)</t>
  </si>
  <si>
    <t xml:space="preserve">XD đường trục chính ấp 2 </t>
  </si>
  <si>
    <t>QĐ số 02/QĐ-UBND
 ngày 24/02/2012</t>
  </si>
  <si>
    <t xml:space="preserve">UBND Xã Lộc Hưng </t>
  </si>
  <si>
    <t xml:space="preserve">Lập quy hoạch 13 xã còn lại </t>
  </si>
  <si>
    <t>Xã Lộc Thành</t>
  </si>
  <si>
    <t>UBND Xã Lộc Thành</t>
  </si>
  <si>
    <t>Xã Lộc Thiện</t>
  </si>
  <si>
    <t>UBND Xã Lộc Thiện</t>
  </si>
  <si>
    <t>Xã Lộc Quang</t>
  </si>
  <si>
    <t>UBND Xã Lộc Quang</t>
  </si>
  <si>
    <t>Xã Lộc Thuận</t>
  </si>
  <si>
    <t>UBND Xã Lộc Thuận</t>
  </si>
  <si>
    <t>Xã Lộc Thịnh</t>
  </si>
  <si>
    <t>UBND Xã Lộc Thịnh</t>
  </si>
  <si>
    <t>Xã Lộc Điền</t>
  </si>
  <si>
    <t>UBND Xã Lộc Điền</t>
  </si>
  <si>
    <t>Xã Lộc Phú</t>
  </si>
  <si>
    <t>UBND Xã Lộc Phú</t>
  </si>
  <si>
    <t>Xã Lộc Tấn</t>
  </si>
  <si>
    <t>UBND Xã Lộc Tấn</t>
  </si>
  <si>
    <t>Xã Lộc An</t>
  </si>
  <si>
    <t>UBND Xã Lộc An</t>
  </si>
  <si>
    <t>Xã Lộc Thái</t>
  </si>
  <si>
    <t>UBND Xã Lộc Thái</t>
  </si>
  <si>
    <t>Xã Lộc Hòa</t>
  </si>
  <si>
    <t>UBND Xã Lộc Hòa</t>
  </si>
  <si>
    <t>Xã Lộc Khánh</t>
  </si>
  <si>
    <t>UBND Xã Lộc Khánh</t>
  </si>
  <si>
    <t>Xã Lộc Thạnh</t>
  </si>
  <si>
    <t>UBND Xã Lộc Thạnh</t>
  </si>
  <si>
    <t xml:space="preserve">Sở Nông nghiệp và PTNT (Thường trực ban chỉ đạo tỉnh) </t>
  </si>
  <si>
    <t>Đào tạo, tập huấn</t>
  </si>
  <si>
    <t xml:space="preserve">Văn phòng điều phối BCĐ NTM </t>
  </si>
  <si>
    <t xml:space="preserve">Chí phí quản lý ban chỉ đạo tỉnh </t>
  </si>
  <si>
    <t>KẾ HOẠCH VỐN BỔ SUNG CÓ MỤC TIÊU NSTW NĂM 2012</t>
  </si>
  <si>
    <t xml:space="preserve">DANH MỤC </t>
  </si>
  <si>
    <t xml:space="preserve">Quyết định đầu tư </t>
  </si>
  <si>
    <t xml:space="preserve">   KẾ HOẠCH 2012</t>
  </si>
  <si>
    <t xml:space="preserve">CHỦ ĐẦU TƯ </t>
  </si>
  <si>
    <t>Số QĐ đầu tư; ngày, tháng, năm ban hành</t>
  </si>
  <si>
    <t xml:space="preserve">Tổng số </t>
  </si>
  <si>
    <t>NSTW</t>
  </si>
  <si>
    <t xml:space="preserve">NSĐP và các nguồn vốn khác </t>
  </si>
  <si>
    <t>TỔNG CỘNG (A+B)</t>
  </si>
  <si>
    <t xml:space="preserve">CÁC DỰ ÁN CHUYỂN TIẾP HOÀN THÀNH 2012 </t>
  </si>
  <si>
    <t xml:space="preserve">Chương trình phát triển kinh tế - xã hội các vùng </t>
  </si>
  <si>
    <t xml:space="preserve">Nhà thi đấu đa năng huyện Bù Đốp </t>
  </si>
  <si>
    <t>1487/QĐ-UBND ngày 28/5/2009</t>
  </si>
  <si>
    <t>UBND huyện Bù Đốp</t>
  </si>
  <si>
    <t xml:space="preserve">Nhà thiếu nhi huyện Bù Đăng </t>
  </si>
  <si>
    <t xml:space="preserve">Đường ĐT.741 từ Phước Long đi Bù Gia Mập </t>
  </si>
  <si>
    <t>703/QĐ-UBND ngày 24/3/2019</t>
  </si>
  <si>
    <t>Sở GT - VT</t>
  </si>
  <si>
    <t>Đầu tư phát triển kinh tế - xã hội tuyến biên giới Việt Nam - Campuchia (theo QĐ số 160/2007/QĐ-TTg)</t>
  </si>
  <si>
    <t xml:space="preserve">Huyện Lộc Ninh: 7 xã biên giới </t>
  </si>
  <si>
    <t>UBND huyện Lộc Ninh</t>
  </si>
  <si>
    <t>1.4</t>
  </si>
  <si>
    <t xml:space="preserve">Xã Lộc Tấn </t>
  </si>
  <si>
    <t>1.5</t>
  </si>
  <si>
    <t xml:space="preserve">Xã Lộc Hòa </t>
  </si>
  <si>
    <t>1.6</t>
  </si>
  <si>
    <t>1.7</t>
  </si>
  <si>
    <t>Huyện Bù Đốp: 6 xã biên giới</t>
  </si>
  <si>
    <t xml:space="preserve">Xã Tân Thành </t>
  </si>
  <si>
    <t>2.5</t>
  </si>
  <si>
    <t xml:space="preserve">Xã Thiện Hưng </t>
  </si>
  <si>
    <t>2.6</t>
  </si>
  <si>
    <t xml:space="preserve">Xã Hưng Phước </t>
  </si>
  <si>
    <t xml:space="preserve">Huyện Bù Gia Mập: 2 xã biên giới </t>
  </si>
  <si>
    <t>UBND huyện Bù Gia Mập</t>
  </si>
  <si>
    <t xml:space="preserve">Xã Đăk Ơ </t>
  </si>
  <si>
    <t>Xã Bù Gia Mập</t>
  </si>
  <si>
    <t>Hỗ trợ đầu tư các huyện mới chia tách</t>
  </si>
  <si>
    <t xml:space="preserve">Trụ sở làm việc Huyện ủy huyện Bù Gia Mập </t>
  </si>
  <si>
    <t>2194/QĐ-UBND ngày 24/9/2010</t>
  </si>
  <si>
    <t xml:space="preserve">Trụ sở làm việc UBND huyện Bù Gia Mập </t>
  </si>
  <si>
    <t xml:space="preserve">Hội trường UBND huyện Bù Gia Mập </t>
  </si>
  <si>
    <t>Giải phóng mặt bằng khu trung tâm hành chính huyện Hớn Quản</t>
  </si>
  <si>
    <t>1499/QĐ-UBND ngày 16/6/2010</t>
  </si>
  <si>
    <t>UBND huyện Hớn Quản</t>
  </si>
  <si>
    <t>Trụ sở Huyện ủy huyện Hớn Quản</t>
  </si>
  <si>
    <t>503/QĐ-UBND ngày 02/3/2011</t>
  </si>
  <si>
    <t>Trụ sở UBND huyện Hớn Quản</t>
  </si>
  <si>
    <t>502/QĐ-UBND ngày 02/3/2011</t>
  </si>
  <si>
    <t xml:space="preserve">Chương trình giống, cây trồng, vật nuôi, giống cây lâm nghiệp, thủy sản </t>
  </si>
  <si>
    <t>Trại cá giống thuỷ sản nước ngọt cấp I tỉnh Bình Phước</t>
  </si>
  <si>
    <t>2285/QĐ-UB ngày 09-12/2002; 986/QĐ-UBND ngày 20/4/2009; 2600/QĐ-UBND ngày 10/11/2010</t>
  </si>
  <si>
    <t>Sở NN và PTNT</t>
  </si>
  <si>
    <t xml:space="preserve">Chương trình di dân, định canh định cư cho đồng bào dân tộc thiểu số </t>
  </si>
  <si>
    <t>Dự án ĐCĐC tập trung tại xã Lộc Hòa, huyện Lộc Ninh</t>
  </si>
  <si>
    <t>1989/QĐ-UBND ngày 10/7/2009</t>
  </si>
  <si>
    <t>Dự án ĐCĐC tập trung ấp Thạch Màng, xã Tân Lợi, huyện Đồng Phú</t>
  </si>
  <si>
    <t>921/QĐ-UBND ngày 13/4/2011</t>
  </si>
  <si>
    <t>UBND huyện Đồng Phú</t>
  </si>
  <si>
    <t>Dự án ĐCĐC tập trung tại xã Đak Ơ, huyện Bù Gia Mập</t>
  </si>
  <si>
    <t>638/QĐ-UBND ngày 25/3/2011</t>
  </si>
  <si>
    <t>Dự án ĐCĐC tập trung thôn 8, xã Đồng Nai, huyện Bù Đăng</t>
  </si>
  <si>
    <t>14/QĐ-UBND ngày 05/01/2010</t>
  </si>
  <si>
    <t>UBND huyện Bù Đăng</t>
  </si>
  <si>
    <t xml:space="preserve">Hỗ trợ hạ tầng du lịch </t>
  </si>
  <si>
    <t xml:space="preserve">Xây dựng hệ thống hạ tầng giao thông, hồ chứa và hệ thống cấp nước thuộc khu du lịch và bảo tồn văn hóa dân tộc Stiêng - Bom Bo </t>
  </si>
  <si>
    <t>2003/QĐ-UBND ngày 5/9/2011</t>
  </si>
  <si>
    <t>Ban QLDA khu bảo tồn văn hóa dân tộc Stiêng-Sóc Bom Bo</t>
  </si>
  <si>
    <t xml:space="preserve">Các dự án đường cứu hộ, cứu nạn </t>
  </si>
  <si>
    <t>Đường cứu hộ, cứu nạn Sao Bộng - Đăng Hà</t>
  </si>
  <si>
    <t>482/QĐ-UBND ngày 05/03/2010</t>
  </si>
  <si>
    <t>Đường liên xã từ ngã ba Cây Điệp đến sông Mã Đà phục vụ cứu hộ, cứu nạn các xã phía đông huyện Đồng Phú, tỉnh Bình Phước (Đoạn từ ngã ba Cây Điệp đến Cầu Cứ)</t>
  </si>
  <si>
    <t>1460/QĐ-UBND ngày 25/6/2010</t>
  </si>
  <si>
    <t xml:space="preserve">Hỗ trợ nhà ở cho hộ nghèo theo Quyết định 167/2008/QĐ-TTg ngày 12/12/2008 </t>
  </si>
  <si>
    <t xml:space="preserve">Sở Xây dựng </t>
  </si>
  <si>
    <t xml:space="preserve">Đầu tư hạ tầng khu công nghiệp </t>
  </si>
  <si>
    <t>Dự án đầu tư xây dựng công trình nhà máy xử lý nước thải tập trung khu công nghiệp Minh Hưng III - Cao su Bình Long công suất 8.550 m3/ngày/đêm</t>
  </si>
  <si>
    <t>2410/QĐ-UBND ngày 18/10/2010</t>
  </si>
  <si>
    <t>Công ty cổ phần khu CN cao su Bình Long</t>
  </si>
  <si>
    <t xml:space="preserve">Chương trình di dân, tái định cư </t>
  </si>
  <si>
    <t>Dự án ổn định dân di cư tự do liên xã Nghĩa Trung, Nghĩa Bình, Thống Nhất</t>
  </si>
  <si>
    <t>417/QĐ-UBND ngày 25/02/2009</t>
  </si>
  <si>
    <t>Chi cục PTNT</t>
  </si>
  <si>
    <t>Dự án Ổn định dân di cư tự do xã Đăk Ơ, huyện Bù Gia Mập</t>
  </si>
  <si>
    <t>2380/QĐ-UBND ngày 15/10/2010</t>
  </si>
  <si>
    <t>Dự án ổn định dân di cư tự do liên xã Phú Nghĩa, Đức Hạnh, Phú Văn</t>
  </si>
  <si>
    <t>367/QĐ-UBND ngày 24/2/2009</t>
  </si>
  <si>
    <t>Dự án ổn định dân di cư tự do xã Hưng Phước, huyện Bù Gia Mập</t>
  </si>
  <si>
    <t>336/QĐ-UBND ngày 24/2/2010</t>
  </si>
  <si>
    <t xml:space="preserve">Dự án ổn định dân di cư tự do xã Tân Hòa, huyện Đồng Phú </t>
  </si>
  <si>
    <t>373/QĐ-UBND ngày 24/2/2009</t>
  </si>
  <si>
    <t>Hỗ trợ đối ứng vốn ODA</t>
  </si>
  <si>
    <t>Dự án mở rộng hệ thống cấp nước thị xã Đồng Xoài</t>
  </si>
  <si>
    <t>439/QĐ-UBND ngày 02/3/2011</t>
  </si>
  <si>
    <t xml:space="preserve">Công ty cấp thóat nước Bình Phước </t>
  </si>
  <si>
    <t>Xây dựng hệ thống thoát nước và xử lý nước thải thị xã Đồng Xoài</t>
  </si>
  <si>
    <t>440/QĐ-UBND ngày 02/3/2011</t>
  </si>
  <si>
    <t>CÁC DỰ ÁN KHỞI CÔNG MỚI</t>
  </si>
  <si>
    <t xml:space="preserve">Chương trình phát triển kinh tế - xã hội vùng </t>
  </si>
  <si>
    <t>Dự án khởi công mới năm 2012</t>
  </si>
  <si>
    <t>Đường từ ngã 3 Xa Trạch xã Thanh Bình đến trung tâm xã Thanh An huyện Hớn Quản</t>
  </si>
  <si>
    <t>2400/QĐ-UBND ngày 05/8/2011</t>
  </si>
  <si>
    <t xml:space="preserve">UBND huyện Hớn Quản </t>
  </si>
  <si>
    <t>Đường vào trung tâm xã Thanh An - An Khương huyện Hớn Quản</t>
  </si>
  <si>
    <t>1000/QĐ-UBND ngày 28/4/2010</t>
  </si>
  <si>
    <t>Hỗ trợ phủ sóng phát thanh truyền hình các huyện giáp Tây Nguyên</t>
  </si>
  <si>
    <t>1984/QĐ-UBND ngày 29/8/2011</t>
  </si>
  <si>
    <t>Đài Phát thanh -TH</t>
  </si>
  <si>
    <t>Hỗ trợ đầu tư trụ sở xã</t>
  </si>
  <si>
    <t xml:space="preserve">Dự án chuyển tiếp </t>
  </si>
  <si>
    <t>XD trụ sở xã Quang Minh huyện Chơn Thành</t>
  </si>
  <si>
    <t>6340/QĐUB ngày 30/12/2009</t>
  </si>
  <si>
    <t>UBND huyện Chơn Thành</t>
  </si>
  <si>
    <t>XD trụ sở xã Nghĩa Trung huyện Bù Đăng</t>
  </si>
  <si>
    <t>3225/QĐUB ngày 12/11/2010</t>
  </si>
  <si>
    <t>XD trụ sở xã Long Tân huyện Bù Gia Mập</t>
  </si>
  <si>
    <t>2790/QĐUB ngày 28/10/2010</t>
  </si>
  <si>
    <t>XD trụ sở xã Đồng Nơ huyện Hớn Quản</t>
  </si>
  <si>
    <t>2962/QĐUB ngày 03/10/2011</t>
  </si>
  <si>
    <t>Hỗ trợ đầu tư các bệnh viện tuyến huyện, tỉnh</t>
  </si>
  <si>
    <t xml:space="preserve">Bệnh viện y học cổ truyền tỉnh Bình Phước </t>
  </si>
  <si>
    <t>2439/QĐ-UBND 10/11/2008</t>
  </si>
  <si>
    <t>Bệnh viện y học cổ truyền</t>
  </si>
  <si>
    <t>Trung tâm y tế dự phòng huyện Bù Đăng</t>
  </si>
  <si>
    <t>2867/QĐ-UBND ngày 28/12/2009</t>
  </si>
  <si>
    <t>Đầu tư khu kinh tế cửa khẩu</t>
  </si>
  <si>
    <t>Kênh thoát nước T2 tại khu vực trung tâm khu kinh tế cửa khẩu Hoa Lư</t>
  </si>
  <si>
    <t>44/QĐ-BQL ngày 24/8/2010</t>
  </si>
  <si>
    <t xml:space="preserve">Ban QL khu kinh tế </t>
  </si>
  <si>
    <t>Nối tiếp đường dẫn trạm kiểm soát liên hợp cửa khẩu Hoa Lư</t>
  </si>
  <si>
    <t>23/QĐ-BAL ngày 13/4/2011</t>
  </si>
  <si>
    <t>XD nắn đường tuần tra biên giới đoạn qua KKT cửa khẩu Hoa Lư</t>
  </si>
  <si>
    <t>24/QĐ-BAL ngày 13/4/2011</t>
  </si>
  <si>
    <t>Đường quy hoạch phân chia giữa Khu Thương mại-Dịch vụ và Khu công nghiệp tại KKT cửa khẩu Hoa Lư</t>
  </si>
  <si>
    <t>25/QĐ-BAL ngày 13/4/2011</t>
  </si>
  <si>
    <t>XD đường trục chính 1, đường D22, đường D20 bằng cấp phối sỏi đỏ tại KKT cửa khẩu Hoa Lư</t>
  </si>
  <si>
    <t>27/QĐ-BQL ngày 20/4/2011</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</si>
</sst>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quot;Yes&quot;;&quot;Yes&quot;;&quot;No&quot;"/>
    <numFmt numFmtId="174" formatCode="&quot;True&quot;;&quot;True&quot;;&quot;False&quot;"/>
    <numFmt numFmtId="175" formatCode="&quot;On&quot;;&quot;On&quot;;&quot;Off&quot;"/>
    <numFmt numFmtId="176" formatCode="[$€-2]\ #,##0.00_);[Red]\([$€-2]\ #,##0.00\)"/>
    <numFmt numFmtId="177" formatCode="[$-409]dddd\,\ mmmm\ dd\,\ yyyy"/>
    <numFmt numFmtId="178" formatCode="[$-409]h:mm:ss\ AM/PM"/>
    <numFmt numFmtId="179" formatCode="_(* #,##0.0_);_(* \(#,##0.0\);_(* &quot;-&quot;??_);_(@_)"/>
    <numFmt numFmtId="180" formatCode="#.##0"/>
    <numFmt numFmtId="181" formatCode="_-* #,##0\ _₫_-;\-* #,##0\ _₫_-;_-* &quot;-&quot;??\ _₫_-;_-@_-"/>
  </numFmts>
  <fonts count="66">
    <font>
      <sz val="10"/>
      <name val="Arial"/>
      <family val="0"/>
    </font>
    <font>
      <sz val="8"/>
      <name val="Arial"/>
      <family val="0"/>
    </font>
    <font>
      <b/>
      <sz val="14"/>
      <name val="Times New Roman"/>
      <family val="1"/>
    </font>
    <font>
      <sz val="13"/>
      <name val="Times New Roman"/>
      <family val="1"/>
    </font>
    <font>
      <b/>
      <sz val="12"/>
      <name val="Times New Roman"/>
      <family val="1"/>
    </font>
    <font>
      <b/>
      <sz val="11"/>
      <name val="Times New Roman"/>
      <family val="1"/>
    </font>
    <font>
      <sz val="12"/>
      <name val="Times New Roman"/>
      <family val="1"/>
    </font>
    <font>
      <b/>
      <u val="single"/>
      <sz val="12"/>
      <name val="Times New Roman"/>
      <family val="1"/>
    </font>
    <font>
      <b/>
      <u val="single"/>
      <sz val="13"/>
      <name val="Arial"/>
      <family val="0"/>
    </font>
    <font>
      <b/>
      <u val="single"/>
      <sz val="10"/>
      <name val="Arial"/>
      <family val="0"/>
    </font>
    <font>
      <sz val="10"/>
      <name val="Times New Roman"/>
      <family val="1"/>
    </font>
    <font>
      <b/>
      <u val="single"/>
      <sz val="10"/>
      <name val="Times New Roman"/>
      <family val="1"/>
    </font>
    <font>
      <b/>
      <sz val="10"/>
      <name val="Times New Roman"/>
      <family val="1"/>
    </font>
    <font>
      <i/>
      <sz val="11"/>
      <name val="Times New Roman"/>
      <family val="1"/>
    </font>
    <font>
      <i/>
      <sz val="12"/>
      <name val="Times New Roman"/>
      <family val="1"/>
    </font>
    <font>
      <u val="single"/>
      <sz val="10"/>
      <name val="Arial"/>
      <family val="0"/>
    </font>
    <font>
      <sz val="11"/>
      <name val="Times New Roman"/>
      <family val="1"/>
    </font>
    <font>
      <b/>
      <u val="single"/>
      <sz val="11"/>
      <name val="Times New Roman"/>
      <family val="1"/>
    </font>
    <font>
      <b/>
      <sz val="10"/>
      <name val="Arial"/>
      <family val="0"/>
    </font>
    <font>
      <i/>
      <sz val="10"/>
      <name val="Times New Roman"/>
      <family val="1"/>
    </font>
    <font>
      <i/>
      <sz val="10"/>
      <name val="Arial"/>
      <family val="0"/>
    </font>
    <font>
      <b/>
      <i/>
      <sz val="10"/>
      <name val="Times New Roman"/>
      <family val="1"/>
    </font>
    <font>
      <sz val="8"/>
      <name val="Times New Roman"/>
      <family val="1"/>
    </font>
    <font>
      <sz val="12"/>
      <name val="Arial"/>
      <family val="0"/>
    </font>
    <font>
      <i/>
      <sz val="13"/>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3"/>
      <name val="Times New Roman"/>
      <family val="1"/>
    </font>
    <font>
      <sz val="9"/>
      <name val="Times New Roman"/>
      <family val="1"/>
    </font>
    <font>
      <sz val="12"/>
      <name val=".VnTime"/>
      <family val="2"/>
    </font>
    <font>
      <b/>
      <sz val="11"/>
      <color indexed="10"/>
      <name val="Times New Roman"/>
      <family val="1"/>
    </font>
    <font>
      <sz val="11"/>
      <color indexed="10"/>
      <name val="Times New Roman"/>
      <family val="1"/>
    </font>
    <font>
      <sz val="10"/>
      <color indexed="8"/>
      <name val="Times New Roman"/>
      <family val="1"/>
    </font>
    <font>
      <sz val="12"/>
      <color indexed="8"/>
      <name val="Times New Roman"/>
      <family val="1"/>
    </font>
    <font>
      <sz val="8"/>
      <color indexed="8"/>
      <name val="Times New Roman"/>
      <family val="1"/>
    </font>
    <font>
      <sz val="14"/>
      <color indexed="8"/>
      <name val="Times New Roman"/>
      <family val="1"/>
    </font>
    <font>
      <b/>
      <sz val="14"/>
      <color indexed="8"/>
      <name val="Times New Roman"/>
      <family val="1"/>
    </font>
    <font>
      <b/>
      <sz val="9"/>
      <name val="Times New Roman"/>
      <family val="1"/>
    </font>
    <font>
      <b/>
      <u val="single"/>
      <sz val="9"/>
      <name val="Times New Roman"/>
      <family val="1"/>
    </font>
    <font>
      <b/>
      <sz val="16"/>
      <name val="Times New Roman"/>
      <family val="1"/>
    </font>
    <font>
      <sz val="14"/>
      <name val="Times New Roman"/>
      <family val="1"/>
    </font>
    <font>
      <sz val="14"/>
      <name val="Arial"/>
      <family val="0"/>
    </font>
    <font>
      <sz val="16"/>
      <name val="Times New Roman"/>
      <family val="1"/>
    </font>
    <font>
      <i/>
      <sz val="14"/>
      <name val="Times New Roman"/>
      <family val="1"/>
    </font>
    <font>
      <b/>
      <sz val="13"/>
      <name val="Arial"/>
      <family val="0"/>
    </font>
    <font>
      <b/>
      <sz val="12"/>
      <name val="Arial"/>
      <family val="0"/>
    </font>
    <font>
      <sz val="11"/>
      <name val="MS Sans Serif"/>
      <family val="2"/>
    </font>
    <font>
      <b/>
      <sz val="8"/>
      <name val="Times New Roman"/>
      <family val="1"/>
    </font>
    <font>
      <b/>
      <sz val="15"/>
      <name val="Times New Roman"/>
      <family val="1"/>
    </font>
    <font>
      <sz val="8"/>
      <name val="VNI-Times"/>
      <family val="0"/>
    </font>
    <font>
      <b/>
      <sz val="8"/>
      <name val="VNI-Times"/>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color indexed="63"/>
      </left>
      <right style="medium"/>
      <top style="thin"/>
      <bottom style="thin"/>
    </border>
    <border>
      <left style="thin"/>
      <right style="thin"/>
      <top style="hair"/>
      <bottom style="hair"/>
    </border>
    <border>
      <left style="thin"/>
      <right style="medium"/>
      <top style="hair"/>
      <bottom style="hair"/>
    </border>
    <border>
      <left style="medium"/>
      <right style="thin"/>
      <top style="hair"/>
      <bottom style="hair"/>
    </border>
    <border>
      <left style="thin"/>
      <right style="medium"/>
      <top style="hair"/>
      <bottom>
        <color indexed="63"/>
      </bottom>
    </border>
    <border>
      <left style="medium"/>
      <right style="thin"/>
      <top style="hair"/>
      <bottom style="medium"/>
    </border>
    <border>
      <left style="thin"/>
      <right style="thin"/>
      <top style="hair"/>
      <bottom style="medium"/>
    </border>
    <border>
      <left style="thin"/>
      <right style="medium"/>
      <top style="hair"/>
      <bottom style="medium"/>
    </border>
    <border>
      <left style="thin"/>
      <right>
        <color indexed="63"/>
      </right>
      <top>
        <color indexed="63"/>
      </top>
      <bottom style="thin"/>
    </border>
    <border>
      <left style="thin"/>
      <right style="thin"/>
      <top style="thin"/>
      <bottom style="hair"/>
    </border>
    <border>
      <left style="thin"/>
      <right style="thin"/>
      <top style="hair"/>
      <bottom>
        <color indexed="63"/>
      </bottom>
    </border>
    <border>
      <left style="thin"/>
      <right style="thin"/>
      <top style="hair"/>
      <bottom style="thin"/>
    </border>
    <border>
      <left>
        <color indexed="63"/>
      </left>
      <right>
        <color indexed="63"/>
      </right>
      <top style="hair"/>
      <bottom style="hair"/>
    </border>
    <border>
      <left style="thin"/>
      <right style="thin"/>
      <top style="hair"/>
      <bottom style="thick"/>
    </border>
    <border>
      <left style="thin"/>
      <right style="thin"/>
      <top>
        <color indexed="63"/>
      </top>
      <bottom style="hair"/>
    </border>
    <border>
      <left style="thin"/>
      <right style="thin"/>
      <top style="thin"/>
      <bottom>
        <color indexed="63"/>
      </bottom>
    </border>
    <border>
      <left style="medium"/>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style="medium"/>
      <right style="thin"/>
      <top style="thin"/>
      <bottom style="hair"/>
    </border>
    <border>
      <left style="thin"/>
      <right style="medium"/>
      <top style="thin"/>
      <bottom style="hair"/>
    </border>
    <border>
      <left>
        <color indexed="63"/>
      </left>
      <right>
        <color indexed="63"/>
      </right>
      <top style="thin"/>
      <bottom style="hair"/>
    </border>
    <border>
      <left style="thin"/>
      <right style="thin"/>
      <top style="medium"/>
      <bottom style="thin"/>
    </border>
    <border>
      <left style="thin"/>
      <right style="medium"/>
      <top style="medium"/>
      <bottom style="thin"/>
    </border>
    <border>
      <left>
        <color indexed="63"/>
      </left>
      <right>
        <color indexed="63"/>
      </right>
      <top>
        <color indexed="63"/>
      </top>
      <bottom style="medium"/>
    </border>
    <border>
      <left style="medium"/>
      <right style="thin"/>
      <top style="medium"/>
      <bottom style="thin"/>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30" fillId="3" borderId="0" applyNumberFormat="0" applyBorder="0" applyAlignment="0" applyProtection="0"/>
    <xf numFmtId="0" fontId="34" fillId="20" borderId="1" applyNumberFormat="0" applyAlignment="0" applyProtection="0"/>
    <xf numFmtId="0" fontId="3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29"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32" fillId="7" borderId="1" applyNumberFormat="0" applyAlignment="0" applyProtection="0"/>
    <xf numFmtId="0" fontId="35" fillId="0" borderId="6" applyNumberFormat="0" applyFill="0" applyAlignment="0" applyProtection="0"/>
    <xf numFmtId="0" fontId="31" fillId="22" borderId="0" applyNumberFormat="0" applyBorder="0" applyAlignment="0" applyProtection="0"/>
    <xf numFmtId="0" fontId="41" fillId="0" borderId="0">
      <alignment/>
      <protection/>
    </xf>
    <xf numFmtId="0" fontId="0" fillId="0" borderId="0">
      <alignment/>
      <protection/>
    </xf>
    <xf numFmtId="0" fontId="44" fillId="0" borderId="0">
      <alignment/>
      <protection/>
    </xf>
    <xf numFmtId="0" fontId="6" fillId="0" borderId="0">
      <alignment/>
      <protection/>
    </xf>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cellStyleXfs>
  <cellXfs count="466">
    <xf numFmtId="0" fontId="0" fillId="0" borderId="0" xfId="0" applyAlignment="1">
      <alignment/>
    </xf>
    <xf numFmtId="0" fontId="0" fillId="0" borderId="0" xfId="0" applyFont="1" applyFill="1" applyAlignment="1">
      <alignment/>
    </xf>
    <xf numFmtId="0" fontId="3" fillId="0" borderId="0" xfId="0" applyFont="1" applyFill="1" applyBorder="1" applyAlignment="1">
      <alignment vertical="center" wrapText="1"/>
    </xf>
    <xf numFmtId="0" fontId="4" fillId="0" borderId="10" xfId="0" applyFont="1" applyFill="1" applyBorder="1" applyAlignment="1">
      <alignment horizontal="center" vertical="center" wrapText="1"/>
    </xf>
    <xf numFmtId="172" fontId="4" fillId="0" borderId="10" xfId="42" applyNumberFormat="1" applyFont="1" applyFill="1" applyBorder="1" applyAlignment="1">
      <alignment horizontal="center" vertical="center" wrapText="1"/>
    </xf>
    <xf numFmtId="172" fontId="8" fillId="0" borderId="0" xfId="0" applyNumberFormat="1" applyFont="1" applyFill="1" applyAlignment="1">
      <alignment/>
    </xf>
    <xf numFmtId="0" fontId="8" fillId="0" borderId="0" xfId="0" applyFont="1" applyFill="1" applyAlignment="1">
      <alignment/>
    </xf>
    <xf numFmtId="0" fontId="9" fillId="0" borderId="0" xfId="0" applyFont="1" applyFill="1" applyAlignment="1">
      <alignment/>
    </xf>
    <xf numFmtId="172" fontId="14" fillId="0" borderId="11" xfId="0" applyNumberFormat="1" applyFont="1" applyFill="1" applyBorder="1" applyAlignment="1">
      <alignment vertical="center"/>
    </xf>
    <xf numFmtId="3" fontId="10" fillId="0" borderId="12" xfId="0" applyNumberFormat="1" applyFont="1" applyFill="1" applyBorder="1" applyAlignment="1">
      <alignment horizontal="center" vertical="center" wrapText="1"/>
    </xf>
    <xf numFmtId="0" fontId="15" fillId="0" borderId="0" xfId="0" applyFont="1" applyFill="1" applyAlignment="1">
      <alignment/>
    </xf>
    <xf numFmtId="0" fontId="10" fillId="0" borderId="0" xfId="0" applyFont="1" applyFill="1" applyBorder="1" applyAlignment="1">
      <alignment horizontal="center" vertical="center" wrapText="1"/>
    </xf>
    <xf numFmtId="3" fontId="18" fillId="0" borderId="0" xfId="0" applyNumberFormat="1" applyFont="1" applyFill="1" applyAlignment="1">
      <alignment/>
    </xf>
    <xf numFmtId="0" fontId="18" fillId="0" borderId="0" xfId="0" applyFont="1" applyFill="1" applyAlignment="1">
      <alignment/>
    </xf>
    <xf numFmtId="3" fontId="20" fillId="0" borderId="0" xfId="0" applyNumberFormat="1" applyFont="1" applyFill="1" applyAlignment="1">
      <alignment/>
    </xf>
    <xf numFmtId="0" fontId="20" fillId="0" borderId="0" xfId="0" applyFont="1" applyFill="1" applyAlignment="1">
      <alignment/>
    </xf>
    <xf numFmtId="172" fontId="18" fillId="0" borderId="0" xfId="0" applyNumberFormat="1" applyFont="1" applyFill="1" applyAlignment="1">
      <alignment/>
    </xf>
    <xf numFmtId="0" fontId="0" fillId="0" borderId="0" xfId="0" applyFont="1" applyFill="1" applyAlignment="1">
      <alignment horizontal="center"/>
    </xf>
    <xf numFmtId="172" fontId="0" fillId="0" borderId="0" xfId="42" applyNumberFormat="1" applyFont="1" applyFill="1" applyAlignment="1">
      <alignment horizontal="center"/>
    </xf>
    <xf numFmtId="0" fontId="22" fillId="0" borderId="0" xfId="0" applyFont="1" applyFill="1" applyAlignment="1">
      <alignment horizontal="center"/>
    </xf>
    <xf numFmtId="0" fontId="6" fillId="0" borderId="0" xfId="0" applyFont="1" applyFill="1" applyAlignment="1">
      <alignment/>
    </xf>
    <xf numFmtId="0" fontId="6" fillId="0" borderId="0" xfId="0" applyFont="1" applyFill="1" applyAlignment="1">
      <alignment horizontal="center"/>
    </xf>
    <xf numFmtId="172" fontId="6" fillId="0" borderId="0" xfId="42" applyNumberFormat="1" applyFont="1" applyFill="1" applyAlignment="1">
      <alignment horizontal="center"/>
    </xf>
    <xf numFmtId="0" fontId="23" fillId="0" borderId="0" xfId="0" applyFont="1" applyFill="1" applyAlignment="1">
      <alignment horizontal="center"/>
    </xf>
    <xf numFmtId="172" fontId="23" fillId="0" borderId="0" xfId="42" applyNumberFormat="1" applyFont="1" applyFill="1" applyAlignment="1">
      <alignment horizontal="center"/>
    </xf>
    <xf numFmtId="0" fontId="6" fillId="0" borderId="0" xfId="0" applyFont="1" applyFill="1" applyAlignment="1">
      <alignment horizontal="center"/>
    </xf>
    <xf numFmtId="0" fontId="23" fillId="0" borderId="0" xfId="0" applyFont="1" applyFill="1" applyAlignment="1">
      <alignment/>
    </xf>
    <xf numFmtId="0" fontId="6" fillId="0" borderId="0" xfId="0" applyFont="1" applyFill="1" applyAlignment="1">
      <alignment horizontal="left" vertical="center" wrapText="1"/>
    </xf>
    <xf numFmtId="172" fontId="6" fillId="0" borderId="13" xfId="0" applyNumberFormat="1" applyFont="1" applyFill="1" applyBorder="1" applyAlignment="1">
      <alignment vertical="center"/>
    </xf>
    <xf numFmtId="0" fontId="6" fillId="0" borderId="13" xfId="0" applyFont="1" applyFill="1" applyBorder="1" applyAlignment="1">
      <alignment/>
    </xf>
    <xf numFmtId="172" fontId="6" fillId="0" borderId="13" xfId="42" applyNumberFormat="1" applyFont="1" applyFill="1" applyBorder="1" applyAlignment="1">
      <alignment vertical="center"/>
    </xf>
    <xf numFmtId="0" fontId="10" fillId="0" borderId="13" xfId="0" applyFont="1" applyFill="1" applyBorder="1" applyAlignment="1">
      <alignment horizontal="center" wrapText="1"/>
    </xf>
    <xf numFmtId="172" fontId="6" fillId="0" borderId="13" xfId="42" applyNumberFormat="1" applyFont="1" applyFill="1" applyBorder="1" applyAlignment="1">
      <alignment/>
    </xf>
    <xf numFmtId="0" fontId="12" fillId="0" borderId="13" xfId="0" applyFont="1" applyFill="1" applyBorder="1" applyAlignment="1">
      <alignment horizontal="center" wrapText="1"/>
    </xf>
    <xf numFmtId="172" fontId="6" fillId="0" borderId="13" xfId="0" applyNumberFormat="1" applyFont="1" applyFill="1" applyBorder="1" applyAlignment="1">
      <alignment/>
    </xf>
    <xf numFmtId="0" fontId="13" fillId="0" borderId="13" xfId="0" applyFont="1" applyFill="1" applyBorder="1" applyAlignment="1">
      <alignment horizontal="left" vertical="center" wrapText="1"/>
    </xf>
    <xf numFmtId="0" fontId="13" fillId="0" borderId="13" xfId="0" applyFont="1" applyFill="1" applyBorder="1" applyAlignment="1">
      <alignment horizontal="center" vertical="center" wrapText="1"/>
    </xf>
    <xf numFmtId="172" fontId="13" fillId="0" borderId="13" xfId="42" applyNumberFormat="1" applyFont="1" applyFill="1" applyBorder="1" applyAlignment="1">
      <alignment horizontal="center" vertical="center" wrapText="1"/>
    </xf>
    <xf numFmtId="172" fontId="14" fillId="0" borderId="13" xfId="0" applyNumberFormat="1" applyFont="1" applyFill="1" applyBorder="1" applyAlignment="1">
      <alignment vertical="center"/>
    </xf>
    <xf numFmtId="0" fontId="14" fillId="0" borderId="13" xfId="0" applyFont="1" applyFill="1" applyBorder="1" applyAlignment="1">
      <alignment/>
    </xf>
    <xf numFmtId="172" fontId="14" fillId="0" borderId="13" xfId="42" applyNumberFormat="1" applyFont="1" applyFill="1" applyBorder="1" applyAlignment="1">
      <alignment vertical="center"/>
    </xf>
    <xf numFmtId="0" fontId="14" fillId="0" borderId="13" xfId="0" applyFont="1" applyFill="1" applyBorder="1" applyAlignment="1">
      <alignment horizontal="left" vertical="center" wrapText="1"/>
    </xf>
    <xf numFmtId="0" fontId="14" fillId="0" borderId="13" xfId="0" applyFont="1" applyFill="1" applyBorder="1" applyAlignment="1">
      <alignment horizontal="center" vertical="center" wrapText="1"/>
    </xf>
    <xf numFmtId="172" fontId="14" fillId="0" borderId="13" xfId="42" applyNumberFormat="1" applyFont="1" applyFill="1" applyBorder="1" applyAlignment="1">
      <alignment horizontal="center"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6" fillId="0" borderId="13" xfId="0" applyFont="1" applyFill="1" applyBorder="1" applyAlignment="1">
      <alignment horizontal="center"/>
    </xf>
    <xf numFmtId="0" fontId="10" fillId="0" borderId="13" xfId="0" applyFont="1" applyFill="1" applyBorder="1" applyAlignment="1">
      <alignment horizontal="center" vertical="center" wrapText="1"/>
    </xf>
    <xf numFmtId="3" fontId="10" fillId="0" borderId="13" xfId="0" applyNumberFormat="1" applyFont="1" applyFill="1" applyBorder="1" applyAlignment="1">
      <alignment horizontal="center" vertical="center" wrapText="1"/>
    </xf>
    <xf numFmtId="3" fontId="12" fillId="0" borderId="13" xfId="0" applyNumberFormat="1" applyFont="1" applyFill="1" applyBorder="1" applyAlignment="1">
      <alignment horizontal="center" vertical="center" wrapText="1"/>
    </xf>
    <xf numFmtId="3" fontId="6" fillId="0" borderId="13" xfId="0" applyNumberFormat="1" applyFont="1" applyFill="1" applyBorder="1" applyAlignment="1">
      <alignment horizontal="right" vertical="center" wrapText="1"/>
    </xf>
    <xf numFmtId="0" fontId="10" fillId="0" borderId="13" xfId="0" applyFont="1" applyFill="1" applyBorder="1" applyAlignment="1">
      <alignment horizontal="center"/>
    </xf>
    <xf numFmtId="172" fontId="6" fillId="0" borderId="13" xfId="0" applyNumberFormat="1" applyFont="1" applyFill="1" applyBorder="1" applyAlignment="1">
      <alignment horizontal="center" vertical="center" wrapText="1"/>
    </xf>
    <xf numFmtId="3" fontId="4" fillId="0" borderId="13" xfId="0" applyNumberFormat="1" applyFont="1" applyFill="1" applyBorder="1" applyAlignment="1">
      <alignment horizontal="right" vertical="center" wrapText="1"/>
    </xf>
    <xf numFmtId="3" fontId="14" fillId="0" borderId="13" xfId="0" applyNumberFormat="1" applyFont="1" applyFill="1" applyBorder="1" applyAlignment="1">
      <alignment horizontal="right" vertical="center" wrapText="1"/>
    </xf>
    <xf numFmtId="3" fontId="19" fillId="0" borderId="13" xfId="0" applyNumberFormat="1" applyFont="1" applyFill="1" applyBorder="1" applyAlignment="1">
      <alignment horizontal="center" vertical="center" wrapText="1"/>
    </xf>
    <xf numFmtId="172" fontId="14" fillId="0" borderId="13" xfId="42" applyNumberFormat="1" applyFont="1" applyFill="1" applyBorder="1" applyAlignment="1">
      <alignment horizontal="right" vertical="center" wrapText="1"/>
    </xf>
    <xf numFmtId="0" fontId="13" fillId="0" borderId="13" xfId="0" applyFont="1" applyFill="1" applyBorder="1" applyAlignment="1">
      <alignment horizontal="right" vertical="center" wrapText="1"/>
    </xf>
    <xf numFmtId="172" fontId="13" fillId="0" borderId="13" xfId="42" applyNumberFormat="1" applyFont="1" applyFill="1" applyBorder="1" applyAlignment="1">
      <alignment horizontal="right" vertical="center" wrapText="1"/>
    </xf>
    <xf numFmtId="172" fontId="10" fillId="0" borderId="13" xfId="42" applyNumberFormat="1" applyFont="1" applyFill="1" applyBorder="1" applyAlignment="1">
      <alignment horizontal="center" vertical="center" wrapText="1"/>
    </xf>
    <xf numFmtId="0" fontId="13" fillId="0" borderId="13" xfId="0" applyFont="1" applyFill="1" applyBorder="1" applyAlignment="1">
      <alignment vertical="center" wrapText="1"/>
    </xf>
    <xf numFmtId="0" fontId="16" fillId="0" borderId="13" xfId="0" applyFont="1" applyFill="1" applyBorder="1" applyAlignment="1">
      <alignment horizontal="center" vertical="center" wrapText="1"/>
    </xf>
    <xf numFmtId="172" fontId="16" fillId="0" borderId="13" xfId="42" applyNumberFormat="1" applyFont="1" applyFill="1" applyBorder="1" applyAlignment="1">
      <alignment horizontal="center" vertical="center" wrapText="1"/>
    </xf>
    <xf numFmtId="172" fontId="4" fillId="0" borderId="13" xfId="42" applyNumberFormat="1" applyFont="1" applyFill="1" applyBorder="1" applyAlignment="1">
      <alignment horizontal="right" vertical="center" wrapText="1"/>
    </xf>
    <xf numFmtId="0" fontId="4"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Alignment="1">
      <alignment/>
    </xf>
    <xf numFmtId="0" fontId="4" fillId="0" borderId="13" xfId="0" applyFont="1" applyFill="1" applyBorder="1" applyAlignment="1">
      <alignment horizontal="center" vertical="center" wrapText="1"/>
    </xf>
    <xf numFmtId="172" fontId="4" fillId="0" borderId="13" xfId="42" applyNumberFormat="1" applyFont="1" applyFill="1" applyBorder="1" applyAlignment="1">
      <alignment horizontal="center" vertical="center" wrapText="1"/>
    </xf>
    <xf numFmtId="0" fontId="10" fillId="0" borderId="14" xfId="0" applyFont="1" applyFill="1" applyBorder="1" applyAlignment="1">
      <alignment/>
    </xf>
    <xf numFmtId="0" fontId="6" fillId="0" borderId="15" xfId="0" applyFont="1" applyFill="1" applyBorder="1" applyAlignment="1">
      <alignment horizontal="center" vertical="center" wrapText="1"/>
    </xf>
    <xf numFmtId="0" fontId="10" fillId="0" borderId="14" xfId="0" applyFont="1" applyFill="1" applyBorder="1" applyAlignment="1">
      <alignment horizontal="center" vertical="center" wrapText="1"/>
    </xf>
    <xf numFmtId="3" fontId="12" fillId="0" borderId="14" xfId="0" applyNumberFormat="1" applyFont="1" applyFill="1" applyBorder="1" applyAlignment="1">
      <alignment horizontal="center" vertical="center" wrapText="1"/>
    </xf>
    <xf numFmtId="3" fontId="19" fillId="0" borderId="14" xfId="0" applyNumberFormat="1" applyFont="1" applyFill="1" applyBorder="1" applyAlignment="1">
      <alignment horizontal="center" vertical="center" wrapText="1"/>
    </xf>
    <xf numFmtId="0" fontId="21" fillId="0" borderId="14"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17" xfId="0" applyFont="1" applyFill="1" applyBorder="1" applyAlignment="1">
      <alignment/>
    </xf>
    <xf numFmtId="0" fontId="6" fillId="0" borderId="18" xfId="0" applyFont="1" applyFill="1" applyBorder="1" applyAlignment="1">
      <alignment horizontal="left" vertical="center" wrapText="1"/>
    </xf>
    <xf numFmtId="0" fontId="6" fillId="0" borderId="18" xfId="0" applyFont="1" applyFill="1" applyBorder="1" applyAlignment="1">
      <alignment horizontal="center"/>
    </xf>
    <xf numFmtId="172" fontId="6" fillId="0" borderId="18" xfId="42" applyNumberFormat="1" applyFont="1" applyFill="1" applyBorder="1" applyAlignment="1">
      <alignment horizontal="center"/>
    </xf>
    <xf numFmtId="0" fontId="6" fillId="0" borderId="19" xfId="0" applyFont="1" applyFill="1" applyBorder="1" applyAlignment="1">
      <alignment/>
    </xf>
    <xf numFmtId="0" fontId="6" fillId="0" borderId="13" xfId="0" applyFont="1" applyFill="1" applyBorder="1" applyAlignment="1">
      <alignment horizontal="center" vertical="center" wrapText="1"/>
    </xf>
    <xf numFmtId="0" fontId="3" fillId="0" borderId="0" xfId="0" applyFont="1" applyFill="1" applyAlignment="1">
      <alignment/>
    </xf>
    <xf numFmtId="0" fontId="16" fillId="0" borderId="0" xfId="0" applyFont="1" applyFill="1" applyAlignment="1">
      <alignment horizontal="center"/>
    </xf>
    <xf numFmtId="0" fontId="14" fillId="0" borderId="0" xfId="0" applyFont="1" applyFill="1" applyAlignment="1">
      <alignment/>
    </xf>
    <xf numFmtId="0" fontId="42" fillId="0" borderId="20" xfId="0" applyFont="1" applyFill="1" applyBorder="1" applyAlignment="1">
      <alignment horizontal="center" vertical="center" wrapText="1"/>
    </xf>
    <xf numFmtId="0" fontId="4" fillId="0" borderId="21" xfId="0" applyFont="1" applyFill="1" applyBorder="1" applyAlignment="1">
      <alignment horizontal="center" vertical="center"/>
    </xf>
    <xf numFmtId="172" fontId="4" fillId="0" borderId="21" xfId="42" applyNumberFormat="1" applyFont="1" applyFill="1" applyBorder="1" applyAlignment="1">
      <alignment horizontal="center"/>
    </xf>
    <xf numFmtId="172" fontId="4" fillId="0" borderId="21" xfId="42" applyNumberFormat="1" applyFont="1" applyFill="1" applyBorder="1" applyAlignment="1">
      <alignment horizontal="left"/>
    </xf>
    <xf numFmtId="0" fontId="4" fillId="0" borderId="13" xfId="0" applyFont="1" applyFill="1" applyBorder="1" applyAlignment="1">
      <alignment horizontal="center" vertical="center" wrapText="1"/>
    </xf>
    <xf numFmtId="0" fontId="42" fillId="0" borderId="13" xfId="0" applyFont="1" applyFill="1" applyBorder="1" applyAlignment="1">
      <alignment horizontal="left" vertical="center" wrapText="1"/>
    </xf>
    <xf numFmtId="172" fontId="5" fillId="0" borderId="13" xfId="42" applyNumberFormat="1" applyFont="1" applyFill="1" applyBorder="1" applyAlignment="1">
      <alignment horizontal="center" vertical="center" wrapText="1"/>
    </xf>
    <xf numFmtId="172" fontId="42" fillId="0" borderId="13" xfId="42" applyNumberFormat="1" applyFont="1" applyFill="1" applyBorder="1" applyAlignment="1">
      <alignment horizontal="right" vertical="center" wrapText="1"/>
    </xf>
    <xf numFmtId="172" fontId="42" fillId="0" borderId="13" xfId="42" applyNumberFormat="1" applyFont="1" applyFill="1" applyBorder="1" applyAlignment="1">
      <alignment horizontal="right" vertical="center"/>
    </xf>
    <xf numFmtId="172" fontId="4" fillId="0" borderId="13" xfId="42" applyNumberFormat="1" applyFont="1" applyFill="1" applyBorder="1" applyAlignment="1">
      <alignment horizontal="left"/>
    </xf>
    <xf numFmtId="0" fontId="4" fillId="0" borderId="13" xfId="0" applyFont="1" applyFill="1" applyBorder="1" applyAlignment="1">
      <alignment horizontal="center" vertical="center"/>
    </xf>
    <xf numFmtId="172" fontId="4" fillId="0" borderId="13" xfId="42" applyNumberFormat="1" applyFont="1" applyFill="1" applyBorder="1" applyAlignment="1">
      <alignment horizontal="left" vertical="center" wrapText="1"/>
    </xf>
    <xf numFmtId="0" fontId="6" fillId="0" borderId="13" xfId="0" applyFont="1" applyFill="1" applyBorder="1" applyAlignment="1">
      <alignment horizontal="center" vertical="center"/>
    </xf>
    <xf numFmtId="0" fontId="3" fillId="0" borderId="13" xfId="0" applyFont="1" applyFill="1" applyBorder="1" applyAlignment="1">
      <alignment horizontal="left" vertical="center" wrapText="1"/>
    </xf>
    <xf numFmtId="172" fontId="3" fillId="0" borderId="13" xfId="42" applyNumberFormat="1" applyFont="1" applyFill="1" applyBorder="1" applyAlignment="1">
      <alignment horizontal="right" vertical="center" wrapText="1"/>
    </xf>
    <xf numFmtId="172" fontId="3" fillId="0" borderId="13" xfId="42" applyNumberFormat="1" applyFont="1" applyFill="1" applyBorder="1" applyAlignment="1">
      <alignment horizontal="right" vertical="center"/>
    </xf>
    <xf numFmtId="172" fontId="6" fillId="0" borderId="13" xfId="42" applyNumberFormat="1" applyFont="1" applyFill="1" applyBorder="1" applyAlignment="1">
      <alignment horizontal="left" vertical="center" wrapText="1"/>
    </xf>
    <xf numFmtId="172" fontId="42" fillId="0" borderId="13" xfId="42" applyNumberFormat="1" applyFont="1" applyFill="1" applyBorder="1" applyAlignment="1">
      <alignment vertical="center" wrapText="1"/>
    </xf>
    <xf numFmtId="172" fontId="42" fillId="0" borderId="13" xfId="42" applyNumberFormat="1" applyFont="1" applyFill="1" applyBorder="1" applyAlignment="1">
      <alignment horizontal="left" vertical="center" wrapText="1"/>
    </xf>
    <xf numFmtId="0" fontId="3" fillId="0" borderId="13" xfId="0" applyFont="1" applyFill="1" applyBorder="1" applyAlignment="1">
      <alignment horizontal="center" vertical="center" wrapText="1"/>
    </xf>
    <xf numFmtId="3" fontId="3" fillId="0" borderId="13" xfId="0" applyNumberFormat="1" applyFont="1" applyFill="1" applyBorder="1" applyAlignment="1">
      <alignment horizontal="right" vertical="center"/>
    </xf>
    <xf numFmtId="172" fontId="3" fillId="0" borderId="13" xfId="42" applyNumberFormat="1" applyFont="1" applyFill="1" applyBorder="1" applyAlignment="1">
      <alignment horizontal="center" vertical="center" wrapText="1"/>
    </xf>
    <xf numFmtId="172" fontId="3" fillId="0" borderId="13" xfId="42" applyNumberFormat="1" applyFont="1" applyFill="1" applyBorder="1" applyAlignment="1">
      <alignment horizontal="left" vertical="center" wrapText="1"/>
    </xf>
    <xf numFmtId="0" fontId="42" fillId="0" borderId="13" xfId="0" applyFont="1" applyFill="1" applyBorder="1" applyAlignment="1">
      <alignment horizontal="center" vertical="center" wrapText="1"/>
    </xf>
    <xf numFmtId="172" fontId="42" fillId="0" borderId="13" xfId="42" applyNumberFormat="1" applyFont="1" applyFill="1" applyBorder="1" applyAlignment="1">
      <alignment horizontal="center" vertical="center" wrapText="1"/>
    </xf>
    <xf numFmtId="0" fontId="42" fillId="0" borderId="13" xfId="0" applyFont="1" applyFill="1" applyBorder="1" applyAlignment="1">
      <alignment horizontal="left" vertical="center"/>
    </xf>
    <xf numFmtId="172" fontId="4" fillId="0" borderId="13" xfId="42" applyNumberFormat="1" applyFont="1" applyFill="1" applyBorder="1" applyAlignment="1">
      <alignment vertical="center" wrapText="1"/>
    </xf>
    <xf numFmtId="172" fontId="5" fillId="0" borderId="13" xfId="42" applyNumberFormat="1" applyFont="1" applyFill="1" applyBorder="1" applyAlignment="1">
      <alignment horizontal="center" vertical="center"/>
    </xf>
    <xf numFmtId="0" fontId="4" fillId="0" borderId="13" xfId="0" applyFont="1" applyFill="1" applyBorder="1" applyAlignment="1">
      <alignment horizontal="left"/>
    </xf>
    <xf numFmtId="3" fontId="16"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xf>
    <xf numFmtId="3" fontId="3" fillId="0" borderId="13" xfId="0" applyNumberFormat="1" applyFont="1" applyFill="1" applyBorder="1" applyAlignment="1">
      <alignment horizontal="center" vertical="center" wrapText="1"/>
    </xf>
    <xf numFmtId="0" fontId="3" fillId="0" borderId="13" xfId="0" applyFont="1" applyFill="1" applyBorder="1" applyAlignment="1">
      <alignment horizontal="right" vertical="center"/>
    </xf>
    <xf numFmtId="172" fontId="3" fillId="0" borderId="13" xfId="42" applyNumberFormat="1" applyFont="1" applyFill="1" applyBorder="1" applyAlignment="1">
      <alignment vertical="center" wrapText="1"/>
    </xf>
    <xf numFmtId="172" fontId="6" fillId="0" borderId="13" xfId="42" applyNumberFormat="1" applyFont="1" applyFill="1" applyBorder="1" applyAlignment="1">
      <alignment vertical="center" wrapText="1"/>
    </xf>
    <xf numFmtId="0" fontId="3" fillId="0" borderId="13" xfId="0" applyFont="1" applyFill="1" applyBorder="1" applyAlignment="1">
      <alignment horizontal="right" vertical="center" wrapText="1"/>
    </xf>
    <xf numFmtId="172" fontId="3" fillId="0" borderId="13" xfId="42" applyNumberFormat="1" applyFont="1" applyFill="1" applyBorder="1" applyAlignment="1">
      <alignment vertical="center"/>
    </xf>
    <xf numFmtId="172" fontId="16" fillId="0" borderId="13" xfId="42" applyNumberFormat="1" applyFont="1" applyFill="1" applyBorder="1" applyAlignment="1">
      <alignment horizontal="center" vertical="center"/>
    </xf>
    <xf numFmtId="0" fontId="6" fillId="0" borderId="13" xfId="0" applyFont="1" applyFill="1" applyBorder="1" applyAlignment="1">
      <alignment horizontal="left"/>
    </xf>
    <xf numFmtId="0" fontId="6" fillId="0" borderId="13" xfId="55" applyFont="1" applyFill="1" applyBorder="1" applyAlignment="1">
      <alignment horizontal="left" vertical="center" wrapText="1"/>
      <protection/>
    </xf>
    <xf numFmtId="0" fontId="6" fillId="0" borderId="13" xfId="0" applyFont="1" applyFill="1" applyBorder="1" applyAlignment="1">
      <alignment horizontal="left" vertical="center" wrapText="1"/>
    </xf>
    <xf numFmtId="1" fontId="10" fillId="0" borderId="13" xfId="56" applyNumberFormat="1" applyFont="1" applyFill="1" applyBorder="1" applyAlignment="1">
      <alignment horizontal="center" vertical="center" wrapText="1"/>
      <protection/>
    </xf>
    <xf numFmtId="3" fontId="3" fillId="0" borderId="13" xfId="42" applyNumberFormat="1" applyFont="1" applyFill="1" applyBorder="1" applyAlignment="1">
      <alignment horizontal="right" vertical="center" wrapText="1"/>
    </xf>
    <xf numFmtId="1" fontId="6" fillId="0" borderId="13" xfId="56" applyNumberFormat="1" applyFont="1" applyFill="1" applyBorder="1" applyAlignment="1">
      <alignment horizontal="left" vertical="center" wrapText="1"/>
      <protection/>
    </xf>
    <xf numFmtId="3" fontId="6" fillId="0" borderId="13" xfId="42" applyNumberFormat="1" applyFont="1" applyFill="1" applyBorder="1" applyAlignment="1">
      <alignment horizontal="right" vertical="center" wrapText="1"/>
    </xf>
    <xf numFmtId="1" fontId="6" fillId="0" borderId="13" xfId="56" applyNumberFormat="1" applyFont="1" applyFill="1" applyBorder="1" applyAlignment="1">
      <alignment vertical="center" wrapText="1"/>
      <protection/>
    </xf>
    <xf numFmtId="3" fontId="6" fillId="0" borderId="13" xfId="56" applyNumberFormat="1" applyFont="1" applyFill="1" applyBorder="1" applyAlignment="1">
      <alignment horizontal="right" vertical="center" wrapText="1"/>
      <protection/>
    </xf>
    <xf numFmtId="0" fontId="4" fillId="0" borderId="13" xfId="0" applyFont="1" applyFill="1" applyBorder="1" applyAlignment="1">
      <alignment horizontal="left" vertical="center" wrapText="1"/>
    </xf>
    <xf numFmtId="1" fontId="12" fillId="0" borderId="13" xfId="56" applyNumberFormat="1" applyFont="1" applyFill="1" applyBorder="1" applyAlignment="1">
      <alignment horizontal="center" vertical="center" wrapText="1"/>
      <protection/>
    </xf>
    <xf numFmtId="3" fontId="4" fillId="0" borderId="13" xfId="42" applyNumberFormat="1" applyFont="1" applyFill="1" applyBorder="1" applyAlignment="1">
      <alignment horizontal="right" vertical="center" wrapText="1"/>
    </xf>
    <xf numFmtId="3" fontId="4" fillId="0" borderId="13" xfId="56" applyNumberFormat="1" applyFont="1" applyFill="1" applyBorder="1" applyAlignment="1">
      <alignment horizontal="right" vertical="center" wrapText="1"/>
      <protection/>
    </xf>
    <xf numFmtId="1" fontId="4" fillId="0" borderId="13" xfId="56" applyNumberFormat="1" applyFont="1" applyFill="1" applyBorder="1" applyAlignment="1">
      <alignment vertical="center" wrapText="1"/>
      <protection/>
    </xf>
    <xf numFmtId="1" fontId="4" fillId="0" borderId="13" xfId="56" applyNumberFormat="1" applyFont="1" applyFill="1" applyBorder="1" applyAlignment="1">
      <alignment horizontal="left" vertical="center" wrapText="1"/>
      <protection/>
    </xf>
    <xf numFmtId="0" fontId="4" fillId="0" borderId="13" xfId="55" applyFont="1" applyFill="1" applyBorder="1" applyAlignment="1">
      <alignment horizontal="left" vertical="center" wrapText="1"/>
      <protection/>
    </xf>
    <xf numFmtId="0" fontId="4" fillId="0" borderId="13" xfId="56" applyNumberFormat="1" applyFont="1" applyFill="1" applyBorder="1" applyAlignment="1">
      <alignment horizontal="center" vertical="center" wrapText="1"/>
      <protection/>
    </xf>
    <xf numFmtId="1" fontId="5" fillId="0" borderId="13" xfId="56" applyNumberFormat="1" applyFont="1" applyFill="1" applyBorder="1" applyAlignment="1">
      <alignment vertical="center" wrapText="1"/>
      <protection/>
    </xf>
    <xf numFmtId="0" fontId="6" fillId="0" borderId="13" xfId="56" applyNumberFormat="1" applyFont="1" applyFill="1" applyBorder="1" applyAlignment="1">
      <alignment horizontal="center" vertical="center" wrapText="1"/>
      <protection/>
    </xf>
    <xf numFmtId="1" fontId="16" fillId="0" borderId="13" xfId="56" applyNumberFormat="1" applyFont="1" applyFill="1" applyBorder="1" applyAlignment="1">
      <alignment horizontal="center" vertical="center" wrapText="1"/>
      <protection/>
    </xf>
    <xf numFmtId="1" fontId="5" fillId="0" borderId="13" xfId="56" applyNumberFormat="1" applyFont="1" applyFill="1" applyBorder="1" applyAlignment="1">
      <alignment horizontal="center" vertical="center" wrapText="1"/>
      <protection/>
    </xf>
    <xf numFmtId="0" fontId="10" fillId="0" borderId="13" xfId="55" applyFont="1" applyFill="1" applyBorder="1" applyAlignment="1">
      <alignment horizontal="center" vertical="center" wrapText="1"/>
      <protection/>
    </xf>
    <xf numFmtId="1" fontId="6" fillId="0" borderId="13" xfId="56" applyNumberFormat="1" applyFont="1" applyFill="1" applyBorder="1" applyAlignment="1">
      <alignment horizontal="center" vertical="center" wrapText="1"/>
      <protection/>
    </xf>
    <xf numFmtId="3" fontId="4" fillId="0" borderId="13" xfId="56" applyNumberFormat="1" applyFont="1" applyFill="1" applyBorder="1" applyAlignment="1">
      <alignment horizontal="center" vertical="center" wrapText="1"/>
      <protection/>
    </xf>
    <xf numFmtId="3" fontId="4" fillId="0" borderId="13" xfId="56" applyNumberFormat="1" applyFont="1" applyFill="1" applyBorder="1" applyAlignment="1">
      <alignment horizontal="left" vertical="center" wrapText="1"/>
      <protection/>
    </xf>
    <xf numFmtId="3" fontId="10" fillId="0" borderId="13" xfId="56" applyNumberFormat="1" applyFont="1" applyFill="1" applyBorder="1" applyAlignment="1" quotePrefix="1">
      <alignment horizontal="center" vertical="center" wrapText="1"/>
      <protection/>
    </xf>
    <xf numFmtId="3" fontId="4" fillId="0" borderId="13" xfId="56" applyNumberFormat="1" applyFont="1" applyFill="1" applyBorder="1" applyAlignment="1" quotePrefix="1">
      <alignment horizontal="right" vertical="center" wrapText="1"/>
      <protection/>
    </xf>
    <xf numFmtId="172" fontId="6" fillId="0" borderId="13" xfId="42" applyNumberFormat="1" applyFont="1" applyFill="1" applyBorder="1" applyAlignment="1">
      <alignment horizontal="right" vertical="center" wrapText="1"/>
    </xf>
    <xf numFmtId="1" fontId="6" fillId="0" borderId="13" xfId="56" applyNumberFormat="1" applyFont="1" applyFill="1" applyBorder="1" applyAlignment="1">
      <alignment horizontal="center" vertical="center"/>
      <protection/>
    </xf>
    <xf numFmtId="172" fontId="6" fillId="0" borderId="13" xfId="42" applyNumberFormat="1" applyFont="1" applyFill="1" applyBorder="1" applyAlignment="1">
      <alignment horizontal="right" vertical="center"/>
    </xf>
    <xf numFmtId="1" fontId="6" fillId="0" borderId="13" xfId="56" applyNumberFormat="1" applyFont="1" applyFill="1" applyBorder="1" applyAlignment="1">
      <alignment horizontal="right" vertical="center"/>
      <protection/>
    </xf>
    <xf numFmtId="0" fontId="4" fillId="0" borderId="13" xfId="55" applyFont="1" applyFill="1" applyBorder="1" applyAlignment="1">
      <alignment vertical="center" wrapText="1"/>
      <protection/>
    </xf>
    <xf numFmtId="1" fontId="5" fillId="0" borderId="13" xfId="56" applyNumberFormat="1" applyFont="1" applyFill="1" applyBorder="1" applyAlignment="1">
      <alignment horizontal="center" vertical="center" wrapText="1"/>
      <protection/>
    </xf>
    <xf numFmtId="1" fontId="45" fillId="0" borderId="13" xfId="56" applyNumberFormat="1" applyFont="1" applyFill="1" applyBorder="1" applyAlignment="1">
      <alignment horizontal="center" vertical="center" wrapText="1"/>
      <protection/>
    </xf>
    <xf numFmtId="1" fontId="46" fillId="0" borderId="13" xfId="56" applyNumberFormat="1" applyFont="1" applyFill="1" applyBorder="1" applyAlignment="1">
      <alignment horizontal="center" vertical="center" wrapText="1"/>
      <protection/>
    </xf>
    <xf numFmtId="0" fontId="4" fillId="0" borderId="22" xfId="56" applyNumberFormat="1" applyFont="1" applyFill="1" applyBorder="1" applyAlignment="1">
      <alignment horizontal="center" vertical="center" wrapText="1"/>
      <protection/>
    </xf>
    <xf numFmtId="0" fontId="4" fillId="0" borderId="22" xfId="55" applyFont="1" applyFill="1" applyBorder="1" applyAlignment="1">
      <alignment horizontal="left" vertical="center" wrapText="1"/>
      <protection/>
    </xf>
    <xf numFmtId="1" fontId="12" fillId="0" borderId="22" xfId="56" applyNumberFormat="1" applyFont="1" applyFill="1" applyBorder="1" applyAlignment="1">
      <alignment horizontal="center" vertical="center" wrapText="1"/>
      <protection/>
    </xf>
    <xf numFmtId="3" fontId="4" fillId="0" borderId="22" xfId="42" applyNumberFormat="1" applyFont="1" applyFill="1" applyBorder="1" applyAlignment="1">
      <alignment horizontal="right" vertical="center" wrapText="1"/>
    </xf>
    <xf numFmtId="1" fontId="5" fillId="0" borderId="22" xfId="56" applyNumberFormat="1" applyFont="1" applyFill="1" applyBorder="1" applyAlignment="1">
      <alignment horizontal="center" vertical="center" wrapText="1"/>
      <protection/>
    </xf>
    <xf numFmtId="1" fontId="4" fillId="0" borderId="13" xfId="57" applyNumberFormat="1" applyFont="1" applyFill="1" applyBorder="1" applyAlignment="1">
      <alignment vertical="center" wrapText="1"/>
      <protection/>
    </xf>
    <xf numFmtId="172" fontId="6" fillId="0" borderId="13" xfId="42" applyNumberFormat="1" applyFont="1" applyFill="1" applyBorder="1" applyAlignment="1">
      <alignment horizontal="center" vertical="center" wrapText="1"/>
    </xf>
    <xf numFmtId="1" fontId="16" fillId="0" borderId="13" xfId="56" applyNumberFormat="1" applyFont="1" applyFill="1" applyBorder="1" applyAlignment="1">
      <alignment horizontal="center" vertical="center" wrapText="1"/>
      <protection/>
    </xf>
    <xf numFmtId="49" fontId="4" fillId="0" borderId="13" xfId="56" applyNumberFormat="1" applyFont="1" applyFill="1" applyBorder="1" applyAlignment="1">
      <alignment horizontal="center" vertical="center"/>
      <protection/>
    </xf>
    <xf numFmtId="172" fontId="12" fillId="0" borderId="13" xfId="42" applyNumberFormat="1" applyFont="1" applyFill="1" applyBorder="1" applyAlignment="1">
      <alignment horizontal="center" vertical="center" wrapText="1"/>
    </xf>
    <xf numFmtId="172" fontId="4" fillId="0" borderId="13" xfId="42" applyNumberFormat="1" applyFont="1" applyFill="1" applyBorder="1" applyAlignment="1">
      <alignment horizontal="right" vertical="center"/>
    </xf>
    <xf numFmtId="1" fontId="5" fillId="0" borderId="13" xfId="56" applyNumberFormat="1" applyFont="1" applyFill="1" applyBorder="1" applyAlignment="1">
      <alignment vertical="center" wrapText="1"/>
      <protection/>
    </xf>
    <xf numFmtId="0" fontId="6" fillId="0" borderId="23" xfId="0" applyFont="1" applyBorder="1" applyAlignment="1">
      <alignment horizontal="center"/>
    </xf>
    <xf numFmtId="0" fontId="6" fillId="0" borderId="23" xfId="0" applyFont="1" applyBorder="1" applyAlignment="1">
      <alignment/>
    </xf>
    <xf numFmtId="0" fontId="10" fillId="0" borderId="23" xfId="0" applyFont="1" applyBorder="1" applyAlignment="1">
      <alignment horizontal="center"/>
    </xf>
    <xf numFmtId="41" fontId="6" fillId="0" borderId="23" xfId="43" applyFont="1" applyBorder="1" applyAlignment="1">
      <alignment horizontal="right"/>
    </xf>
    <xf numFmtId="41" fontId="6" fillId="0" borderId="23" xfId="43" applyFont="1" applyBorder="1" applyAlignment="1">
      <alignment/>
    </xf>
    <xf numFmtId="0" fontId="47" fillId="0" borderId="0" xfId="0" applyFont="1" applyAlignment="1">
      <alignment horizontal="center"/>
    </xf>
    <xf numFmtId="0" fontId="47" fillId="0" borderId="13" xfId="0" applyFont="1" applyBorder="1" applyAlignment="1">
      <alignment horizontal="center" vertical="center" wrapText="1"/>
    </xf>
    <xf numFmtId="0" fontId="47" fillId="0" borderId="13" xfId="0" applyFont="1" applyBorder="1" applyAlignment="1">
      <alignment horizontal="left" vertical="center" wrapText="1"/>
    </xf>
    <xf numFmtId="3" fontId="47" fillId="0" borderId="24" xfId="0" applyNumberFormat="1" applyFont="1" applyBorder="1" applyAlignment="1">
      <alignment horizontal="right" vertical="center" wrapText="1"/>
    </xf>
    <xf numFmtId="3" fontId="47" fillId="0" borderId="13" xfId="0" applyNumberFormat="1" applyFont="1" applyBorder="1" applyAlignment="1">
      <alignment horizontal="right" vertical="center" wrapText="1"/>
    </xf>
    <xf numFmtId="3" fontId="10" fillId="0" borderId="13" xfId="58" applyNumberFormat="1" applyFont="1" applyFill="1" applyBorder="1" applyAlignment="1">
      <alignment horizontal="center" vertical="center" wrapText="1"/>
      <protection/>
    </xf>
    <xf numFmtId="3" fontId="10" fillId="0" borderId="13" xfId="58" applyNumberFormat="1" applyFont="1" applyFill="1" applyBorder="1" applyAlignment="1">
      <alignment horizontal="right" vertical="center" wrapText="1"/>
      <protection/>
    </xf>
    <xf numFmtId="3" fontId="10" fillId="0" borderId="13" xfId="42" applyNumberFormat="1" applyFont="1" applyFill="1" applyBorder="1" applyAlignment="1">
      <alignment horizontal="right" vertical="center" wrapText="1"/>
    </xf>
    <xf numFmtId="3" fontId="22" fillId="0" borderId="13" xfId="58" applyNumberFormat="1" applyFont="1" applyFill="1" applyBorder="1" applyAlignment="1">
      <alignment horizontal="center" wrapText="1"/>
      <protection/>
    </xf>
    <xf numFmtId="41" fontId="47" fillId="0" borderId="13" xfId="43" applyFont="1" applyBorder="1" applyAlignment="1">
      <alignment horizontal="right" vertical="center" wrapText="1"/>
    </xf>
    <xf numFmtId="41" fontId="49" fillId="0" borderId="13" xfId="43" applyFont="1" applyBorder="1" applyAlignment="1">
      <alignment/>
    </xf>
    <xf numFmtId="0" fontId="48" fillId="0" borderId="13" xfId="0" applyFont="1" applyBorder="1" applyAlignment="1">
      <alignment horizontal="center" vertical="center" wrapText="1"/>
    </xf>
    <xf numFmtId="0" fontId="47" fillId="0" borderId="25" xfId="0" applyFont="1" applyBorder="1" applyAlignment="1">
      <alignment horizontal="center"/>
    </xf>
    <xf numFmtId="0" fontId="47" fillId="0" borderId="25" xfId="0" applyFont="1" applyBorder="1" applyAlignment="1">
      <alignment horizontal="left"/>
    </xf>
    <xf numFmtId="0" fontId="48" fillId="0" borderId="25" xfId="0" applyFont="1" applyBorder="1" applyAlignment="1">
      <alignment/>
    </xf>
    <xf numFmtId="41" fontId="48" fillId="0" borderId="25" xfId="43" applyFont="1" applyBorder="1" applyAlignment="1">
      <alignment/>
    </xf>
    <xf numFmtId="41" fontId="48" fillId="0" borderId="0" xfId="43" applyFont="1" applyAlignment="1">
      <alignment/>
    </xf>
    <xf numFmtId="0" fontId="5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51" fillId="0" borderId="0" xfId="0" applyFont="1" applyAlignment="1">
      <alignment/>
    </xf>
    <xf numFmtId="0" fontId="16" fillId="0" borderId="0" xfId="0" applyFont="1" applyAlignment="1">
      <alignment/>
    </xf>
    <xf numFmtId="0" fontId="3" fillId="0" borderId="0" xfId="0" applyFont="1" applyAlignment="1">
      <alignment/>
    </xf>
    <xf numFmtId="0" fontId="12"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172" fontId="12" fillId="0" borderId="10" xfId="0" applyNumberFormat="1" applyFont="1" applyFill="1" applyBorder="1" applyAlignment="1">
      <alignment horizontal="center" vertical="center" wrapText="1"/>
    </xf>
    <xf numFmtId="0" fontId="52" fillId="0" borderId="10" xfId="0" applyFont="1" applyFill="1" applyBorder="1" applyAlignment="1">
      <alignment horizontal="center" vertical="center" wrapText="1"/>
    </xf>
    <xf numFmtId="0" fontId="10" fillId="0" borderId="0" xfId="0" applyFont="1" applyFill="1" applyAlignment="1">
      <alignment/>
    </xf>
    <xf numFmtId="0" fontId="12" fillId="0" borderId="0" xfId="0" applyFont="1" applyAlignment="1">
      <alignment/>
    </xf>
    <xf numFmtId="0" fontId="10"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43" fillId="0" borderId="10" xfId="0" applyFont="1" applyFill="1" applyBorder="1" applyAlignment="1">
      <alignment horizontal="center" vertical="center" wrapText="1"/>
    </xf>
    <xf numFmtId="172" fontId="10" fillId="0" borderId="10" xfId="42" applyNumberFormat="1" applyFont="1" applyFill="1" applyBorder="1" applyAlignment="1">
      <alignment horizontal="left" vertical="center" wrapText="1"/>
    </xf>
    <xf numFmtId="172" fontId="10" fillId="0" borderId="10" xfId="42" applyNumberFormat="1" applyFont="1" applyFill="1" applyBorder="1" applyAlignment="1">
      <alignment horizontal="center" vertical="center" wrapText="1"/>
    </xf>
    <xf numFmtId="172" fontId="43" fillId="0" borderId="10" xfId="0" applyNumberFormat="1" applyFont="1" applyFill="1" applyBorder="1" applyAlignment="1">
      <alignment horizontal="center" vertical="center" wrapText="1"/>
    </xf>
    <xf numFmtId="0" fontId="10" fillId="0" borderId="0" xfId="0" applyFont="1" applyFill="1" applyAlignment="1">
      <alignment horizontal="left"/>
    </xf>
    <xf numFmtId="0" fontId="10" fillId="0" borderId="10" xfId="0" applyFont="1" applyFill="1" applyBorder="1" applyAlignment="1">
      <alignment vertical="center" wrapText="1"/>
    </xf>
    <xf numFmtId="172" fontId="10" fillId="0" borderId="10" xfId="42" applyNumberFormat="1" applyFont="1" applyFill="1" applyBorder="1" applyAlignment="1">
      <alignment vertical="center" wrapText="1"/>
    </xf>
    <xf numFmtId="0" fontId="12" fillId="0" borderId="10" xfId="0" applyFont="1" applyFill="1" applyBorder="1" applyAlignment="1">
      <alignment vertical="center" wrapText="1"/>
    </xf>
    <xf numFmtId="172" fontId="12" fillId="0" borderId="10" xfId="42" applyNumberFormat="1" applyFont="1" applyFill="1" applyBorder="1" applyAlignment="1">
      <alignment horizontal="center" vertical="center" wrapText="1"/>
    </xf>
    <xf numFmtId="0" fontId="12" fillId="0" borderId="0" xfId="0" applyFont="1" applyFill="1" applyAlignment="1">
      <alignment/>
    </xf>
    <xf numFmtId="172" fontId="12" fillId="0" borderId="10" xfId="42" applyNumberFormat="1" applyFont="1" applyFill="1" applyBorder="1" applyAlignment="1">
      <alignment vertical="center" wrapText="1"/>
    </xf>
    <xf numFmtId="0" fontId="17"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3" fontId="17" fillId="0" borderId="10" xfId="42" applyNumberFormat="1" applyFont="1" applyFill="1" applyBorder="1" applyAlignment="1">
      <alignment horizontal="right" vertical="center" wrapText="1"/>
    </xf>
    <xf numFmtId="0" fontId="11" fillId="0" borderId="0" xfId="0" applyFont="1" applyFill="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xf>
    <xf numFmtId="0" fontId="6" fillId="0" borderId="10" xfId="0" applyFont="1" applyFill="1" applyBorder="1" applyAlignment="1">
      <alignment horizontal="center" vertical="center" wrapText="1"/>
    </xf>
    <xf numFmtId="0" fontId="4" fillId="0" borderId="10" xfId="0" applyFont="1" applyFill="1" applyBorder="1" applyAlignment="1">
      <alignment horizontal="center"/>
    </xf>
    <xf numFmtId="0" fontId="2" fillId="0" borderId="26" xfId="0" applyFont="1" applyFill="1" applyBorder="1" applyAlignment="1">
      <alignment horizontal="center" vertical="center" wrapText="1"/>
    </xf>
    <xf numFmtId="0" fontId="2" fillId="0" borderId="26" xfId="0" applyFont="1" applyFill="1" applyBorder="1" applyAlignment="1">
      <alignment horizontal="left" vertical="center" wrapText="1"/>
    </xf>
    <xf numFmtId="3" fontId="2" fillId="0" borderId="26" xfId="0" applyNumberFormat="1" applyFont="1" applyFill="1" applyBorder="1" applyAlignment="1">
      <alignment horizontal="right" vertical="center" wrapText="1"/>
    </xf>
    <xf numFmtId="41" fontId="57" fillId="0" borderId="26" xfId="43"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left" vertical="center" wrapText="1"/>
    </xf>
    <xf numFmtId="3" fontId="2" fillId="0" borderId="13" xfId="0" applyNumberFormat="1" applyFont="1" applyFill="1" applyBorder="1" applyAlignment="1">
      <alignment horizontal="right" vertical="center" wrapText="1"/>
    </xf>
    <xf numFmtId="41" fontId="55" fillId="0" borderId="13" xfId="43" applyFont="1" applyFill="1" applyBorder="1" applyAlignment="1">
      <alignment horizontal="center" vertical="center" wrapText="1"/>
    </xf>
    <xf numFmtId="41" fontId="58" fillId="0" borderId="13" xfId="43"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5" fillId="0" borderId="13" xfId="0" applyFont="1" applyFill="1" applyBorder="1" applyAlignment="1">
      <alignment horizontal="left" vertical="center" wrapText="1"/>
    </xf>
    <xf numFmtId="3" fontId="55" fillId="0" borderId="13" xfId="0" applyNumberFormat="1" applyFont="1" applyFill="1" applyBorder="1" applyAlignment="1">
      <alignment horizontal="right" vertical="center" wrapText="1"/>
    </xf>
    <xf numFmtId="41" fontId="6" fillId="0" borderId="13" xfId="43" applyFont="1" applyFill="1" applyBorder="1" applyAlignment="1">
      <alignment horizontal="center" vertical="center" wrapText="1"/>
    </xf>
    <xf numFmtId="0" fontId="58" fillId="0" borderId="13" xfId="0" applyFont="1" applyFill="1" applyBorder="1" applyAlignment="1">
      <alignment horizontal="center" vertical="center" wrapText="1"/>
    </xf>
    <xf numFmtId="0" fontId="58" fillId="0" borderId="13" xfId="0" applyFont="1" applyFill="1" applyBorder="1" applyAlignment="1">
      <alignment horizontal="left" vertical="center" wrapText="1"/>
    </xf>
    <xf numFmtId="3" fontId="58" fillId="0" borderId="13" xfId="0" applyNumberFormat="1" applyFont="1" applyFill="1" applyBorder="1" applyAlignment="1">
      <alignment horizontal="right" vertical="center" wrapText="1"/>
    </xf>
    <xf numFmtId="41" fontId="14" fillId="0" borderId="13" xfId="43" applyFont="1" applyFill="1" applyBorder="1" applyAlignment="1">
      <alignment horizontal="center" vertical="center" wrapText="1"/>
    </xf>
    <xf numFmtId="41" fontId="55" fillId="0" borderId="13" xfId="43" applyFont="1" applyFill="1" applyBorder="1" applyAlignment="1">
      <alignment horizontal="right" vertical="center" wrapText="1"/>
    </xf>
    <xf numFmtId="41" fontId="10" fillId="0" borderId="13" xfId="43" applyFont="1" applyFill="1" applyBorder="1" applyAlignment="1">
      <alignment horizontal="center" vertical="center" wrapText="1"/>
    </xf>
    <xf numFmtId="41" fontId="19" fillId="0" borderId="13" xfId="43" applyFont="1" applyFill="1" applyBorder="1" applyAlignment="1">
      <alignment horizontal="center" vertical="center" wrapText="1"/>
    </xf>
    <xf numFmtId="41" fontId="2" fillId="0" borderId="13" xfId="43" applyFont="1" applyFill="1" applyBorder="1" applyAlignment="1">
      <alignment horizontal="right" vertical="center" wrapText="1"/>
    </xf>
    <xf numFmtId="41" fontId="3" fillId="0" borderId="13" xfId="43" applyFont="1" applyFill="1" applyBorder="1" applyAlignment="1">
      <alignment horizontal="center" vertical="center" wrapText="1"/>
    </xf>
    <xf numFmtId="0" fontId="3" fillId="0" borderId="13" xfId="0" applyFont="1" applyBorder="1" applyAlignment="1">
      <alignment horizontal="left" vertical="center" wrapText="1"/>
    </xf>
    <xf numFmtId="0" fontId="3" fillId="0" borderId="13" xfId="0" applyFont="1" applyBorder="1" applyAlignment="1">
      <alignment vertical="center" wrapText="1"/>
    </xf>
    <xf numFmtId="0" fontId="3" fillId="0" borderId="23" xfId="0" applyFont="1" applyBorder="1" applyAlignment="1">
      <alignment horizontal="left" vertical="center" wrapText="1"/>
    </xf>
    <xf numFmtId="0" fontId="42" fillId="0" borderId="10" xfId="0" applyFont="1" applyFill="1" applyBorder="1" applyAlignment="1">
      <alignment vertical="center" wrapText="1"/>
    </xf>
    <xf numFmtId="0" fontId="42" fillId="0" borderId="1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2" fillId="0" borderId="27" xfId="0" applyFont="1" applyFill="1" applyBorder="1" applyAlignment="1">
      <alignment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horizontal="left" vertical="center" wrapText="1"/>
    </xf>
    <xf numFmtId="181" fontId="3" fillId="0" borderId="21" xfId="42" applyNumberFormat="1" applyFont="1" applyFill="1" applyBorder="1" applyAlignment="1">
      <alignment horizontal="center" vertical="center" wrapText="1"/>
    </xf>
    <xf numFmtId="181" fontId="3" fillId="0" borderId="21" xfId="42" applyNumberFormat="1" applyFont="1" applyFill="1" applyBorder="1" applyAlignment="1">
      <alignment horizontal="right" vertical="center" wrapText="1"/>
    </xf>
    <xf numFmtId="181" fontId="3" fillId="0" borderId="21" xfId="0" applyNumberFormat="1" applyFont="1" applyFill="1" applyBorder="1" applyAlignment="1">
      <alignment horizontal="right"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left" vertical="center" wrapText="1"/>
    </xf>
    <xf numFmtId="181" fontId="3" fillId="0" borderId="13" xfId="42" applyNumberFormat="1" applyFont="1" applyFill="1" applyBorder="1" applyAlignment="1">
      <alignment horizontal="center" vertical="center" wrapText="1"/>
    </xf>
    <xf numFmtId="181" fontId="3" fillId="0" borderId="13" xfId="42" applyNumberFormat="1" applyFont="1" applyFill="1" applyBorder="1" applyAlignment="1">
      <alignment horizontal="right" vertical="center" wrapText="1"/>
    </xf>
    <xf numFmtId="180" fontId="42" fillId="0" borderId="27" xfId="0" applyNumberFormat="1" applyFont="1" applyFill="1" applyBorder="1" applyAlignment="1">
      <alignment horizontal="center" vertical="center" wrapText="1"/>
    </xf>
    <xf numFmtId="3" fontId="55" fillId="0" borderId="0" xfId="0" applyNumberFormat="1" applyFont="1" applyFill="1" applyAlignment="1">
      <alignment horizontal="left" vertical="center" wrapText="1"/>
    </xf>
    <xf numFmtId="3" fontId="55" fillId="0" borderId="10" xfId="0" applyNumberFormat="1" applyFont="1" applyFill="1" applyBorder="1" applyAlignment="1">
      <alignment horizontal="right" vertical="center" wrapText="1"/>
    </xf>
    <xf numFmtId="0" fontId="4" fillId="0" borderId="28" xfId="0" applyFont="1" applyFill="1" applyBorder="1" applyAlignment="1">
      <alignment horizontal="center" vertical="center" wrapText="1"/>
    </xf>
    <xf numFmtId="0" fontId="16" fillId="0" borderId="10" xfId="0" applyFont="1" applyFill="1" applyBorder="1" applyAlignment="1">
      <alignment vertical="center" wrapText="1"/>
    </xf>
    <xf numFmtId="172" fontId="6" fillId="0" borderId="10" xfId="42" applyNumberFormat="1" applyFont="1" applyFill="1" applyBorder="1" applyAlignment="1">
      <alignment horizontal="center" vertical="center" wrapText="1"/>
    </xf>
    <xf numFmtId="0" fontId="6" fillId="0" borderId="29" xfId="0" applyFont="1" applyFill="1" applyBorder="1" applyAlignment="1">
      <alignment horizontal="center" vertical="center" wrapText="1"/>
    </xf>
    <xf numFmtId="0" fontId="0" fillId="0" borderId="0" xfId="0" applyAlignment="1">
      <alignment horizontal="center"/>
    </xf>
    <xf numFmtId="0" fontId="6" fillId="0" borderId="0" xfId="0" applyFont="1" applyFill="1" applyAlignment="1">
      <alignment/>
    </xf>
    <xf numFmtId="0" fontId="6" fillId="0" borderId="30" xfId="0" applyFont="1" applyFill="1" applyBorder="1" applyAlignment="1">
      <alignment horizontal="center"/>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172" fontId="4" fillId="0" borderId="21" xfId="0" applyNumberFormat="1" applyFont="1" applyFill="1" applyBorder="1" applyAlignment="1">
      <alignment horizontal="center" vertical="center" wrapText="1"/>
    </xf>
    <xf numFmtId="172" fontId="4" fillId="0" borderId="21" xfId="42" applyNumberFormat="1" applyFont="1" applyFill="1" applyBorder="1" applyAlignment="1">
      <alignment horizontal="center" vertical="center" wrapText="1"/>
    </xf>
    <xf numFmtId="172" fontId="4" fillId="0" borderId="13" xfId="0" applyNumberFormat="1" applyFont="1" applyFill="1" applyBorder="1" applyAlignment="1">
      <alignment horizontal="center" vertical="center" wrapText="1"/>
    </xf>
    <xf numFmtId="172" fontId="4" fillId="0" borderId="13" xfId="42"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172" fontId="4" fillId="0" borderId="10" xfId="0" applyNumberFormat="1"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3" xfId="0" applyFont="1" applyFill="1" applyBorder="1" applyAlignment="1">
      <alignment horizontal="left" vertical="center" wrapText="1"/>
    </xf>
    <xf numFmtId="172" fontId="6" fillId="0" borderId="23" xfId="0" applyNumberFormat="1" applyFont="1" applyFill="1" applyBorder="1" applyAlignment="1">
      <alignment horizontal="center" vertical="center" wrapText="1"/>
    </xf>
    <xf numFmtId="172" fontId="6" fillId="0" borderId="23" xfId="42" applyNumberFormat="1" applyFont="1" applyFill="1" applyBorder="1" applyAlignment="1">
      <alignment horizontal="center" vertical="center" wrapText="1"/>
    </xf>
    <xf numFmtId="0" fontId="4" fillId="0" borderId="31" xfId="0" applyFont="1" applyFill="1" applyBorder="1" applyAlignment="1">
      <alignment horizontal="center" vertical="center" wrapText="1"/>
    </xf>
    <xf numFmtId="0" fontId="58" fillId="0" borderId="0" xfId="0" applyFont="1" applyFill="1" applyAlignment="1">
      <alignment horizontal="center"/>
    </xf>
    <xf numFmtId="3" fontId="0" fillId="0" borderId="0" xfId="0" applyNumberFormat="1" applyFont="1" applyFill="1" applyAlignment="1">
      <alignment/>
    </xf>
    <xf numFmtId="0" fontId="24" fillId="0" borderId="30" xfId="0" applyFont="1" applyFill="1" applyBorder="1" applyAlignment="1">
      <alignment horizontal="right"/>
    </xf>
    <xf numFmtId="0" fontId="42" fillId="0" borderId="27" xfId="0" applyFont="1" applyFill="1" applyBorder="1" applyAlignment="1">
      <alignment horizontal="center" vertical="center" wrapText="1"/>
    </xf>
    <xf numFmtId="0" fontId="42" fillId="0" borderId="29" xfId="0" applyFont="1" applyFill="1" applyBorder="1" applyAlignment="1">
      <alignment horizontal="center" vertical="center" wrapText="1"/>
    </xf>
    <xf numFmtId="0" fontId="42" fillId="0" borderId="32" xfId="0" applyFont="1" applyFill="1" applyBorder="1" applyAlignment="1">
      <alignment horizontal="center" vertical="center" wrapText="1"/>
    </xf>
    <xf numFmtId="0" fontId="42" fillId="0" borderId="33" xfId="0" applyFont="1" applyFill="1" applyBorder="1" applyAlignment="1">
      <alignment horizontal="center" vertical="center" wrapText="1"/>
    </xf>
    <xf numFmtId="0" fontId="4" fillId="0" borderId="27" xfId="0" applyFont="1" applyFill="1" applyBorder="1" applyAlignment="1">
      <alignment horizontal="center" vertical="center" wrapText="1"/>
    </xf>
    <xf numFmtId="172" fontId="0" fillId="0" borderId="0" xfId="0" applyNumberFormat="1" applyFont="1" applyFill="1" applyAlignment="1">
      <alignment/>
    </xf>
    <xf numFmtId="3" fontId="0" fillId="0" borderId="0" xfId="0" applyNumberFormat="1"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3" fillId="0" borderId="13" xfId="0" applyNumberFormat="1" applyFont="1" applyFill="1" applyBorder="1" applyAlignment="1">
      <alignment horizontal="left" vertical="center" wrapText="1"/>
    </xf>
    <xf numFmtId="172" fontId="4" fillId="0" borderId="10" xfId="0" applyNumberFormat="1" applyFont="1" applyFill="1" applyBorder="1" applyAlignment="1">
      <alignment horizontal="right" vertical="center" wrapText="1"/>
    </xf>
    <xf numFmtId="172" fontId="59" fillId="0" borderId="0" xfId="0" applyNumberFormat="1" applyFont="1" applyFill="1" applyAlignment="1">
      <alignment/>
    </xf>
    <xf numFmtId="0" fontId="59" fillId="0" borderId="0" xfId="0" applyFont="1" applyFill="1" applyAlignment="1">
      <alignment/>
    </xf>
    <xf numFmtId="172" fontId="59" fillId="0" borderId="0" xfId="42" applyNumberFormat="1" applyFont="1" applyFill="1" applyAlignment="1">
      <alignment/>
    </xf>
    <xf numFmtId="0" fontId="4" fillId="0" borderId="34" xfId="0" applyFont="1" applyFill="1" applyBorder="1" applyAlignment="1">
      <alignment horizontal="center" vertical="center" wrapText="1"/>
    </xf>
    <xf numFmtId="0" fontId="4" fillId="0" borderId="21" xfId="0" applyFont="1" applyFill="1" applyBorder="1" applyAlignment="1">
      <alignment horizontal="left" vertical="center" wrapText="1"/>
    </xf>
    <xf numFmtId="0" fontId="60" fillId="0" borderId="21" xfId="0" applyFont="1" applyFill="1" applyBorder="1" applyAlignment="1">
      <alignment/>
    </xf>
    <xf numFmtId="0" fontId="6" fillId="0" borderId="35" xfId="0" applyFont="1" applyFill="1" applyBorder="1" applyAlignment="1">
      <alignment/>
    </xf>
    <xf numFmtId="0" fontId="12" fillId="0" borderId="14" xfId="0" applyFont="1" applyFill="1" applyBorder="1" applyAlignment="1">
      <alignment/>
    </xf>
    <xf numFmtId="0" fontId="0" fillId="0" borderId="0" xfId="0" applyFont="1" applyFill="1" applyAlignment="1">
      <alignment/>
    </xf>
    <xf numFmtId="0" fontId="0" fillId="0" borderId="14" xfId="0" applyFont="1" applyFill="1" applyBorder="1" applyAlignment="1">
      <alignment/>
    </xf>
    <xf numFmtId="3" fontId="5" fillId="0" borderId="0" xfId="0" applyNumberFormat="1" applyFont="1" applyFill="1" applyBorder="1" applyAlignment="1">
      <alignment horizontal="right" vertical="center" wrapText="1"/>
    </xf>
    <xf numFmtId="172" fontId="4" fillId="0" borderId="13" xfId="0" applyNumberFormat="1" applyFont="1" applyFill="1" applyBorder="1" applyAlignment="1">
      <alignment/>
    </xf>
    <xf numFmtId="3" fontId="10" fillId="0" borderId="14"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3" xfId="0" applyFont="1" applyFill="1" applyBorder="1" applyAlignment="1">
      <alignment horizontal="left" vertical="center" wrapText="1"/>
    </xf>
    <xf numFmtId="3" fontId="4" fillId="0" borderId="15" xfId="0" applyNumberFormat="1" applyFont="1" applyFill="1" applyBorder="1" applyAlignment="1">
      <alignment horizontal="center" vertical="center"/>
    </xf>
    <xf numFmtId="3" fontId="4" fillId="0" borderId="13" xfId="0" applyNumberFormat="1" applyFont="1" applyFill="1" applyBorder="1" applyAlignment="1">
      <alignment vertical="center" wrapText="1"/>
    </xf>
    <xf numFmtId="3" fontId="4" fillId="0" borderId="13" xfId="0" applyNumberFormat="1" applyFont="1" applyFill="1" applyBorder="1" applyAlignment="1">
      <alignment horizontal="center"/>
    </xf>
    <xf numFmtId="0" fontId="3" fillId="0" borderId="32" xfId="0" applyFont="1" applyFill="1" applyBorder="1" applyAlignment="1">
      <alignment horizontal="center" vertical="center" wrapText="1"/>
    </xf>
    <xf numFmtId="0" fontId="3" fillId="0" borderId="13" xfId="0" applyFont="1" applyFill="1" applyBorder="1" applyAlignment="1">
      <alignment horizontal="left" vertical="center"/>
    </xf>
    <xf numFmtId="0" fontId="16" fillId="0" borderId="13" xfId="0" applyFont="1" applyFill="1" applyBorder="1" applyAlignment="1">
      <alignment horizontal="center" wrapText="1"/>
    </xf>
    <xf numFmtId="0" fontId="58" fillId="0" borderId="0" xfId="0" applyFont="1" applyFill="1" applyAlignment="1">
      <alignment horizontal="center"/>
    </xf>
    <xf numFmtId="3" fontId="3" fillId="0" borderId="13" xfId="0" applyNumberFormat="1" applyFont="1" applyFill="1" applyBorder="1" applyAlignment="1">
      <alignment horizontal="left" vertical="center"/>
    </xf>
    <xf numFmtId="3" fontId="42" fillId="0" borderId="21" xfId="0" applyNumberFormat="1" applyFont="1" applyFill="1" applyBorder="1" applyAlignment="1">
      <alignment horizontal="center" vertical="center" wrapText="1"/>
    </xf>
    <xf numFmtId="3" fontId="5" fillId="0" borderId="21" xfId="42" applyNumberFormat="1" applyFont="1" applyFill="1" applyBorder="1" applyAlignment="1">
      <alignment horizontal="center" vertical="center"/>
    </xf>
    <xf numFmtId="3" fontId="42" fillId="0" borderId="21" xfId="42" applyNumberFormat="1" applyFont="1" applyFill="1" applyBorder="1" applyAlignment="1">
      <alignment horizontal="right" vertical="center"/>
    </xf>
    <xf numFmtId="0" fontId="61" fillId="0" borderId="13" xfId="0" applyFont="1" applyFill="1" applyBorder="1" applyAlignment="1">
      <alignment/>
    </xf>
    <xf numFmtId="0" fontId="4" fillId="0" borderId="32" xfId="0" applyFont="1" applyFill="1" applyBorder="1" applyAlignment="1">
      <alignment horizontal="center" vertical="center" wrapText="1"/>
    </xf>
    <xf numFmtId="0" fontId="6" fillId="0" borderId="10" xfId="0" applyFont="1" applyFill="1" applyBorder="1" applyAlignment="1">
      <alignment horizontal="center"/>
    </xf>
    <xf numFmtId="0" fontId="12" fillId="0" borderId="13" xfId="0" applyFont="1" applyFill="1" applyBorder="1" applyAlignment="1">
      <alignment horizontal="left" vertical="center" wrapText="1"/>
    </xf>
    <xf numFmtId="41" fontId="4" fillId="0" borderId="13" xfId="43" applyFont="1" applyFill="1" applyBorder="1" applyAlignment="1">
      <alignment horizontal="right" vertical="center" wrapText="1"/>
    </xf>
    <xf numFmtId="41" fontId="4" fillId="0" borderId="13" xfId="43" applyFont="1" applyFill="1" applyBorder="1" applyAlignment="1">
      <alignment horizontal="center" vertical="center" wrapText="1"/>
    </xf>
    <xf numFmtId="41" fontId="6" fillId="0" borderId="13" xfId="43" applyFont="1" applyFill="1" applyBorder="1" applyAlignment="1">
      <alignment horizontal="right" vertical="center" wrapText="1"/>
    </xf>
    <xf numFmtId="0" fontId="12" fillId="0" borderId="13" xfId="0" applyFont="1" applyFill="1" applyBorder="1" applyAlignment="1">
      <alignment horizontal="center" vertical="center" wrapText="1"/>
    </xf>
    <xf numFmtId="41" fontId="12" fillId="0" borderId="13" xfId="43" applyFont="1" applyFill="1" applyBorder="1" applyAlignment="1">
      <alignment horizontal="center" vertical="center" wrapText="1"/>
    </xf>
    <xf numFmtId="41" fontId="43" fillId="0" borderId="13" xfId="43" applyFont="1" applyFill="1" applyBorder="1" applyAlignment="1">
      <alignment horizontal="center" vertical="center" wrapText="1"/>
    </xf>
    <xf numFmtId="0" fontId="12" fillId="0" borderId="21" xfId="0" applyFont="1" applyFill="1" applyBorder="1" applyAlignment="1">
      <alignment horizontal="center" vertical="center" wrapText="1"/>
    </xf>
    <xf numFmtId="41" fontId="54" fillId="0" borderId="21" xfId="43" applyFont="1" applyFill="1" applyBorder="1" applyAlignment="1">
      <alignment horizontal="right" vertical="center" wrapText="1"/>
    </xf>
    <xf numFmtId="3" fontId="2" fillId="0" borderId="21" xfId="0" applyNumberFormat="1" applyFont="1" applyFill="1" applyBorder="1" applyAlignment="1">
      <alignment horizontal="right" vertical="center" wrapText="1"/>
    </xf>
    <xf numFmtId="41" fontId="54" fillId="0" borderId="21" xfId="43" applyFont="1" applyFill="1" applyBorder="1" applyAlignment="1">
      <alignment horizontal="center" vertical="center" wrapText="1"/>
    </xf>
    <xf numFmtId="41" fontId="54" fillId="0" borderId="13" xfId="43" applyFont="1" applyFill="1" applyBorder="1" applyAlignment="1">
      <alignment horizontal="right" vertical="center" wrapText="1"/>
    </xf>
    <xf numFmtId="41" fontId="54" fillId="0" borderId="13" xfId="43" applyFont="1" applyFill="1" applyBorder="1" applyAlignment="1">
      <alignment horizontal="center" vertical="center" wrapText="1"/>
    </xf>
    <xf numFmtId="1" fontId="4" fillId="0" borderId="13" xfId="56" applyNumberFormat="1" applyFont="1" applyFill="1" applyBorder="1" applyAlignment="1" applyProtection="1">
      <alignment horizontal="center" vertical="center" wrapText="1"/>
      <protection locked="0"/>
    </xf>
    <xf numFmtId="3" fontId="4" fillId="0" borderId="13" xfId="42" applyNumberFormat="1" applyFont="1" applyFill="1" applyBorder="1" applyAlignment="1">
      <alignment horizontal="center" vertical="center" wrapText="1"/>
    </xf>
    <xf numFmtId="3" fontId="4" fillId="0" borderId="13" xfId="42" applyNumberFormat="1" applyFont="1" applyFill="1" applyBorder="1" applyAlignment="1">
      <alignment vertical="center" wrapText="1"/>
    </xf>
    <xf numFmtId="0" fontId="16" fillId="0" borderId="13" xfId="0" applyFont="1" applyFill="1" applyBorder="1" applyAlignment="1">
      <alignment/>
    </xf>
    <xf numFmtId="1" fontId="4" fillId="0" borderId="13" xfId="56" applyNumberFormat="1" applyFont="1" applyFill="1" applyBorder="1" applyAlignment="1">
      <alignment horizontal="center" vertical="center" wrapText="1"/>
      <protection/>
    </xf>
    <xf numFmtId="0" fontId="2" fillId="0" borderId="0" xfId="0" applyFont="1" applyFill="1" applyAlignment="1">
      <alignment horizontal="center"/>
    </xf>
    <xf numFmtId="0" fontId="12" fillId="0" borderId="13" xfId="55" applyFont="1" applyFill="1" applyBorder="1" applyAlignment="1">
      <alignment vertical="center" wrapText="1"/>
      <protection/>
    </xf>
    <xf numFmtId="0" fontId="12" fillId="0" borderId="13" xfId="55" applyFont="1" applyFill="1" applyBorder="1" applyAlignment="1">
      <alignment horizontal="center" vertical="center" wrapText="1"/>
      <protection/>
    </xf>
    <xf numFmtId="0" fontId="22" fillId="0" borderId="13" xfId="0" applyFont="1" applyFill="1" applyBorder="1" applyAlignment="1">
      <alignment horizontal="center" vertical="center" wrapText="1"/>
    </xf>
    <xf numFmtId="3" fontId="12" fillId="0" borderId="13" xfId="0" applyNumberFormat="1" applyFont="1" applyFill="1" applyBorder="1" applyAlignment="1">
      <alignment horizontal="right" vertical="center" wrapText="1"/>
    </xf>
    <xf numFmtId="172" fontId="22" fillId="0" borderId="13" xfId="42" applyNumberFormat="1" applyFont="1" applyFill="1" applyBorder="1" applyAlignment="1">
      <alignment horizontal="center" vertical="center" wrapText="1"/>
    </xf>
    <xf numFmtId="0" fontId="10" fillId="0" borderId="13" xfId="0" applyFont="1" applyFill="1" applyBorder="1" applyAlignment="1">
      <alignment horizontal="left" vertical="center" wrapText="1" shrinkToFit="1"/>
    </xf>
    <xf numFmtId="0" fontId="10" fillId="0" borderId="13" xfId="0" applyFont="1" applyFill="1" applyBorder="1" applyAlignment="1">
      <alignment horizontal="left" vertical="center" wrapText="1"/>
    </xf>
    <xf numFmtId="1" fontId="10" fillId="0" borderId="13" xfId="56" applyNumberFormat="1" applyFont="1" applyFill="1" applyBorder="1" applyAlignment="1">
      <alignment horizontal="left" vertical="center" wrapText="1"/>
      <protection/>
    </xf>
    <xf numFmtId="3" fontId="12" fillId="0" borderId="13" xfId="42" applyNumberFormat="1" applyFont="1" applyFill="1" applyBorder="1" applyAlignment="1">
      <alignment horizontal="center" vertical="center" wrapText="1"/>
    </xf>
    <xf numFmtId="3" fontId="12" fillId="0" borderId="13" xfId="42" applyNumberFormat="1" applyFont="1" applyFill="1" applyBorder="1" applyAlignment="1">
      <alignment horizontal="right" vertical="center" wrapText="1"/>
    </xf>
    <xf numFmtId="3" fontId="10" fillId="0" borderId="13" xfId="42" applyNumberFormat="1" applyFont="1" applyFill="1" applyBorder="1" applyAlignment="1">
      <alignment horizontal="center" vertical="center" wrapText="1"/>
    </xf>
    <xf numFmtId="172" fontId="10" fillId="0" borderId="13" xfId="42" applyNumberFormat="1" applyFont="1" applyFill="1" applyBorder="1" applyAlignment="1">
      <alignment horizontal="right" vertical="center" wrapText="1"/>
    </xf>
    <xf numFmtId="172" fontId="64" fillId="0" borderId="13" xfId="42" applyNumberFormat="1" applyFont="1" applyFill="1" applyBorder="1" applyAlignment="1">
      <alignment horizontal="center" vertical="center" wrapText="1"/>
    </xf>
    <xf numFmtId="3" fontId="22" fillId="0" borderId="13" xfId="0" applyNumberFormat="1" applyFont="1" applyFill="1" applyBorder="1" applyAlignment="1">
      <alignment horizontal="center" vertical="center" wrapText="1"/>
    </xf>
    <xf numFmtId="1" fontId="22" fillId="0" borderId="13" xfId="56" applyNumberFormat="1" applyFont="1" applyFill="1" applyBorder="1" applyAlignment="1">
      <alignment horizontal="center" vertical="center" wrapText="1"/>
      <protection/>
    </xf>
    <xf numFmtId="14" fontId="22" fillId="0" borderId="13" xfId="0" applyNumberFormat="1" applyFont="1" applyFill="1" applyBorder="1" applyAlignment="1">
      <alignment horizontal="center" vertical="center" wrapText="1"/>
    </xf>
    <xf numFmtId="172" fontId="10" fillId="0" borderId="13" xfId="42" applyNumberFormat="1" applyFont="1" applyFill="1" applyBorder="1" applyAlignment="1">
      <alignment horizontal="left" vertical="center" wrapText="1"/>
    </xf>
    <xf numFmtId="0" fontId="10" fillId="0" borderId="13" xfId="55" applyFont="1" applyFill="1" applyBorder="1" applyAlignment="1">
      <alignment horizontal="left" vertical="center" wrapText="1"/>
      <protection/>
    </xf>
    <xf numFmtId="172" fontId="65" fillId="0" borderId="13" xfId="42" applyNumberFormat="1" applyFont="1" applyFill="1" applyBorder="1" applyAlignment="1">
      <alignment horizontal="center" vertical="center" wrapText="1"/>
    </xf>
    <xf numFmtId="0" fontId="10" fillId="0" borderId="0" xfId="0" applyFont="1" applyFill="1" applyAlignment="1">
      <alignment horizontal="center"/>
    </xf>
    <xf numFmtId="0" fontId="12" fillId="0" borderId="10" xfId="0" applyFont="1" applyFill="1" applyBorder="1" applyAlignment="1">
      <alignment horizontal="center"/>
    </xf>
    <xf numFmtId="0" fontId="62" fillId="0" borderId="21" xfId="0" applyFont="1" applyFill="1" applyBorder="1" applyAlignment="1">
      <alignment horizontal="center" vertical="center" wrapText="1"/>
    </xf>
    <xf numFmtId="3" fontId="12" fillId="0" borderId="21" xfId="0" applyNumberFormat="1" applyFont="1" applyFill="1" applyBorder="1" applyAlignment="1">
      <alignment horizontal="center" vertical="center" wrapText="1"/>
    </xf>
    <xf numFmtId="3" fontId="12" fillId="0" borderId="36" xfId="0" applyNumberFormat="1" applyFont="1" applyFill="1" applyBorder="1" applyAlignment="1">
      <alignment horizontal="right" vertical="center" wrapText="1"/>
    </xf>
    <xf numFmtId="3" fontId="12" fillId="0" borderId="21" xfId="0" applyNumberFormat="1" applyFont="1" applyFill="1" applyBorder="1" applyAlignment="1">
      <alignment horizontal="right" vertical="center" wrapText="1"/>
    </xf>
    <xf numFmtId="172" fontId="5" fillId="0" borderId="10" xfId="42" applyNumberFormat="1" applyFont="1" applyFill="1" applyBorder="1" applyAlignment="1">
      <alignment horizontal="center" vertical="center" wrapText="1"/>
    </xf>
    <xf numFmtId="41" fontId="62" fillId="0" borderId="21" xfId="43" applyFont="1" applyFill="1" applyBorder="1" applyAlignment="1">
      <alignment horizontal="center" vertical="center" wrapText="1"/>
    </xf>
    <xf numFmtId="0" fontId="62" fillId="0" borderId="13" xfId="0" applyFont="1" applyFill="1" applyBorder="1" applyAlignment="1">
      <alignment horizontal="center" vertical="center" wrapText="1"/>
    </xf>
    <xf numFmtId="3" fontId="12" fillId="0" borderId="24" xfId="0" applyNumberFormat="1" applyFont="1" applyFill="1" applyBorder="1" applyAlignment="1">
      <alignment horizontal="right" vertical="center" wrapText="1"/>
    </xf>
    <xf numFmtId="41" fontId="63" fillId="0" borderId="13" xfId="43" applyFont="1" applyFill="1" applyBorder="1" applyAlignment="1">
      <alignment horizontal="center" vertical="center" wrapText="1"/>
    </xf>
    <xf numFmtId="3" fontId="12" fillId="0" borderId="13" xfId="43" applyNumberFormat="1" applyFont="1" applyFill="1" applyBorder="1" applyAlignment="1">
      <alignment horizontal="right" vertical="center" wrapText="1"/>
    </xf>
    <xf numFmtId="3" fontId="10" fillId="0" borderId="13" xfId="43" applyNumberFormat="1" applyFont="1" applyFill="1" applyBorder="1" applyAlignment="1">
      <alignment horizontal="right" vertical="center" wrapText="1"/>
    </xf>
    <xf numFmtId="3" fontId="10" fillId="0" borderId="24"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41" fontId="22" fillId="0" borderId="13" xfId="43" applyFont="1" applyFill="1" applyBorder="1" applyAlignment="1">
      <alignment horizontal="center" vertical="center" wrapText="1"/>
    </xf>
    <xf numFmtId="3" fontId="22" fillId="0" borderId="13" xfId="58" applyNumberFormat="1" applyFont="1" applyFill="1" applyBorder="1" applyAlignment="1">
      <alignment horizontal="center" vertical="center" wrapText="1"/>
      <protection/>
    </xf>
    <xf numFmtId="0" fontId="10" fillId="0" borderId="13" xfId="58" applyFont="1" applyFill="1" applyBorder="1" applyAlignment="1">
      <alignment horizontal="left" vertical="center" wrapText="1"/>
      <protection/>
    </xf>
    <xf numFmtId="3" fontId="62" fillId="0" borderId="13" xfId="0" applyNumberFormat="1" applyFont="1" applyFill="1" applyBorder="1" applyAlignment="1">
      <alignment horizontal="center" vertical="center" wrapText="1"/>
    </xf>
    <xf numFmtId="9" fontId="22" fillId="0" borderId="13" xfId="0" applyNumberFormat="1" applyFont="1" applyFill="1" applyBorder="1" applyAlignment="1">
      <alignment horizontal="center" vertical="center" wrapText="1"/>
    </xf>
    <xf numFmtId="172" fontId="12" fillId="0" borderId="13" xfId="42" applyNumberFormat="1" applyFont="1" applyFill="1" applyBorder="1" applyAlignment="1">
      <alignment horizontal="right" vertical="center" wrapText="1"/>
    </xf>
    <xf numFmtId="0" fontId="22" fillId="0" borderId="13" xfId="0" applyNumberFormat="1" applyFont="1" applyFill="1" applyBorder="1" applyAlignment="1">
      <alignment horizontal="center" vertical="center" wrapText="1"/>
    </xf>
    <xf numFmtId="41" fontId="10" fillId="0" borderId="13" xfId="43" applyFont="1" applyFill="1" applyBorder="1" applyAlignment="1">
      <alignment horizontal="right" vertical="center" wrapText="1"/>
    </xf>
    <xf numFmtId="0" fontId="10" fillId="0" borderId="22" xfId="0" applyFont="1" applyFill="1" applyBorder="1" applyAlignment="1">
      <alignment horizontal="left" vertical="center" wrapText="1"/>
    </xf>
    <xf numFmtId="0" fontId="12" fillId="0" borderId="13" xfId="0" applyFont="1" applyFill="1" applyBorder="1" applyAlignment="1">
      <alignment horizontal="left" vertical="center" wrapText="1" shrinkToFit="1"/>
    </xf>
    <xf numFmtId="41" fontId="12" fillId="0" borderId="13" xfId="43" applyFont="1" applyFill="1" applyBorder="1" applyAlignment="1">
      <alignment horizontal="right" vertical="center" wrapText="1"/>
    </xf>
    <xf numFmtId="41" fontId="62" fillId="0" borderId="13" xfId="43" applyFont="1" applyFill="1" applyBorder="1" applyAlignment="1">
      <alignment/>
    </xf>
    <xf numFmtId="41" fontId="52" fillId="0" borderId="13" xfId="43" applyFont="1" applyFill="1" applyBorder="1" applyAlignment="1">
      <alignment horizontal="right" vertical="center" wrapText="1"/>
    </xf>
    <xf numFmtId="41" fontId="22" fillId="0" borderId="13" xfId="43" applyFont="1" applyFill="1" applyBorder="1" applyAlignment="1">
      <alignment/>
    </xf>
    <xf numFmtId="41" fontId="22" fillId="0" borderId="13" xfId="43" applyFont="1" applyFill="1" applyBorder="1" applyAlignment="1">
      <alignment horizontal="center"/>
    </xf>
    <xf numFmtId="41" fontId="50" fillId="0" borderId="0" xfId="43" applyFont="1" applyAlignment="1">
      <alignment/>
    </xf>
    <xf numFmtId="0" fontId="56" fillId="0" borderId="0" xfId="0" applyFont="1" applyAlignment="1">
      <alignment/>
    </xf>
    <xf numFmtId="0" fontId="16" fillId="0" borderId="0" xfId="0" applyFont="1" applyFill="1" applyAlignment="1">
      <alignment/>
    </xf>
    <xf numFmtId="0" fontId="16" fillId="0" borderId="10" xfId="0" applyFont="1" applyFill="1" applyBorder="1" applyAlignment="1">
      <alignment horizontal="center" vertical="center" wrapText="1"/>
    </xf>
    <xf numFmtId="41" fontId="58" fillId="0" borderId="13" xfId="43" applyFont="1" applyFill="1" applyBorder="1" applyAlignment="1">
      <alignment horizontal="right" vertical="center" wrapText="1"/>
    </xf>
    <xf numFmtId="0" fontId="14" fillId="0" borderId="0" xfId="0" applyFont="1" applyFill="1" applyBorder="1" applyAlignment="1">
      <alignment horizontal="right"/>
    </xf>
    <xf numFmtId="3" fontId="4" fillId="0" borderId="10" xfId="42" applyNumberFormat="1" applyFont="1" applyFill="1" applyBorder="1" applyAlignment="1">
      <alignment horizontal="right" vertical="center" wrapText="1"/>
    </xf>
    <xf numFmtId="0" fontId="6" fillId="0" borderId="0" xfId="0" applyFont="1" applyFill="1" applyAlignment="1">
      <alignment horizontal="left"/>
    </xf>
    <xf numFmtId="0" fontId="43" fillId="0" borderId="30" xfId="0" applyFont="1" applyFill="1" applyBorder="1" applyAlignment="1">
      <alignment horizontal="center"/>
    </xf>
    <xf numFmtId="0" fontId="4" fillId="0" borderId="3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xf>
    <xf numFmtId="0" fontId="4" fillId="0" borderId="38" xfId="0" applyFont="1" applyFill="1" applyBorder="1" applyAlignment="1">
      <alignment horizontal="center" vertical="center" wrapText="1"/>
    </xf>
    <xf numFmtId="0" fontId="4" fillId="0" borderId="31" xfId="0"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24" fillId="0" borderId="39" xfId="0" applyFont="1" applyFill="1" applyBorder="1" applyAlignment="1">
      <alignment horizontal="right" vertical="center" wrapText="1"/>
    </xf>
    <xf numFmtId="0" fontId="4" fillId="0" borderId="4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0" xfId="0" applyFont="1" applyFill="1" applyBorder="1" applyAlignment="1">
      <alignment horizontal="center" vertical="center" wrapText="1"/>
    </xf>
    <xf numFmtId="172" fontId="5" fillId="0" borderId="37" xfId="42" applyNumberFormat="1"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4" fillId="0" borderId="30" xfId="0" applyFont="1" applyFill="1" applyBorder="1" applyAlignment="1">
      <alignment horizontal="right"/>
    </xf>
    <xf numFmtId="0" fontId="4" fillId="0" borderId="30" xfId="0" applyFont="1" applyFill="1" applyBorder="1" applyAlignment="1">
      <alignment horizontal="right"/>
    </xf>
    <xf numFmtId="0" fontId="12" fillId="0" borderId="10" xfId="0" applyFont="1" applyFill="1" applyBorder="1" applyAlignment="1">
      <alignment horizontal="center" vertical="center" wrapText="1"/>
    </xf>
    <xf numFmtId="0" fontId="18" fillId="0" borderId="10" xfId="0" applyFont="1" applyFill="1" applyBorder="1" applyAlignment="1">
      <alignment horizontal="center"/>
    </xf>
    <xf numFmtId="0" fontId="18" fillId="0" borderId="10" xfId="0" applyFont="1" applyFill="1" applyBorder="1" applyAlignment="1">
      <alignment/>
    </xf>
    <xf numFmtId="0" fontId="0" fillId="0" borderId="41"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18" fillId="0" borderId="29" xfId="0" applyFont="1" applyFill="1" applyBorder="1" applyAlignment="1">
      <alignment horizontal="center" vertical="center"/>
    </xf>
    <xf numFmtId="0" fontId="12" fillId="0" borderId="32"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2" fillId="0" borderId="0" xfId="0" applyFont="1" applyAlignment="1">
      <alignment horizontal="center" wrapText="1"/>
    </xf>
    <xf numFmtId="0" fontId="2" fillId="0" borderId="0" xfId="0" applyFont="1" applyAlignment="1">
      <alignment horizontal="center"/>
    </xf>
    <xf numFmtId="0" fontId="2" fillId="0" borderId="0" xfId="0" applyFont="1" applyFill="1" applyBorder="1" applyAlignment="1">
      <alignment horizontal="center"/>
    </xf>
    <xf numFmtId="0" fontId="58" fillId="0" borderId="0" xfId="0" applyFont="1" applyFill="1" applyBorder="1" applyAlignment="1">
      <alignment horizontal="center"/>
    </xf>
    <xf numFmtId="0" fontId="6" fillId="0" borderId="10" xfId="0" applyFont="1" applyFill="1" applyBorder="1" applyAlignment="1">
      <alignment horizontal="center" vertical="center" wrapText="1"/>
    </xf>
    <xf numFmtId="0" fontId="23" fillId="0" borderId="10" xfId="0" applyFont="1" applyFill="1" applyBorder="1" applyAlignment="1">
      <alignment horizontal="center"/>
    </xf>
    <xf numFmtId="0" fontId="23" fillId="0" borderId="10" xfId="0" applyFont="1" applyFill="1" applyBorder="1" applyAlignment="1">
      <alignment/>
    </xf>
    <xf numFmtId="0" fontId="23" fillId="0" borderId="41"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23" fillId="0" borderId="10" xfId="0" applyFont="1" applyFill="1" applyBorder="1" applyAlignment="1">
      <alignment horizontal="center" vertical="center"/>
    </xf>
    <xf numFmtId="0" fontId="23" fillId="0" borderId="10" xfId="0" applyFont="1" applyFill="1" applyBorder="1" applyAlignment="1">
      <alignment horizontal="center" vertical="center" wrapText="1"/>
    </xf>
    <xf numFmtId="0" fontId="2" fillId="0" borderId="0" xfId="0" applyFont="1" applyFill="1" applyAlignment="1">
      <alignment horizontal="center"/>
    </xf>
    <xf numFmtId="0" fontId="58" fillId="0" borderId="0" xfId="0" applyFont="1" applyFill="1" applyAlignment="1">
      <alignment horizontal="center"/>
    </xf>
    <xf numFmtId="0" fontId="2" fillId="0" borderId="0" xfId="0" applyFont="1" applyFill="1" applyAlignment="1">
      <alignment horizontal="center" vertical="center" wrapText="1"/>
    </xf>
    <xf numFmtId="0" fontId="7" fillId="0" borderId="0" xfId="0" applyFont="1" applyFill="1" applyAlignment="1">
      <alignment horizontal="center"/>
    </xf>
    <xf numFmtId="0" fontId="5" fillId="0" borderId="27"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8" fillId="0" borderId="0" xfId="0" applyFont="1" applyFill="1" applyAlignment="1">
      <alignment horizontal="center" vertical="center" wrapText="1"/>
    </xf>
    <xf numFmtId="0" fontId="55" fillId="0" borderId="0" xfId="0" applyFont="1" applyAlignment="1">
      <alignment horizontal="center" vertical="center" wrapText="1"/>
    </xf>
    <xf numFmtId="0" fontId="0" fillId="0" borderId="0" xfId="0" applyFon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Bieu mau (CV )" xfId="56"/>
    <cellStyle name="Normal_KHDT06-guiTH"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447675</xdr:colOff>
      <xdr:row>2</xdr:row>
      <xdr:rowOff>247650</xdr:rowOff>
    </xdr:from>
    <xdr:to>
      <xdr:col>6</xdr:col>
      <xdr:colOff>428625</xdr:colOff>
      <xdr:row>2</xdr:row>
      <xdr:rowOff>247650</xdr:rowOff>
    </xdr:to>
    <xdr:sp>
      <xdr:nvSpPr>
        <xdr:cNvPr id="1" name="Line 1"/>
        <xdr:cNvSpPr>
          <a:spLocks/>
        </xdr:cNvSpPr>
      </xdr:nvSpPr>
      <xdr:spPr>
        <a:xfrm>
          <a:off x="4600575" y="523875"/>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485775</xdr:colOff>
      <xdr:row>2</xdr:row>
      <xdr:rowOff>9525</xdr:rowOff>
    </xdr:from>
    <xdr:to>
      <xdr:col>5</xdr:col>
      <xdr:colOff>600075</xdr:colOff>
      <xdr:row>2</xdr:row>
      <xdr:rowOff>9525</xdr:rowOff>
    </xdr:to>
    <xdr:sp>
      <xdr:nvSpPr>
        <xdr:cNvPr id="1" name="Line 1"/>
        <xdr:cNvSpPr>
          <a:spLocks/>
        </xdr:cNvSpPr>
      </xdr:nvSpPr>
      <xdr:spPr>
        <a:xfrm>
          <a:off x="3371850" y="495300"/>
          <a:ext cx="1685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xdr:row>
      <xdr:rowOff>0</xdr:rowOff>
    </xdr:from>
    <xdr:to>
      <xdr:col>4</xdr:col>
      <xdr:colOff>495300</xdr:colOff>
      <xdr:row>2</xdr:row>
      <xdr:rowOff>0</xdr:rowOff>
    </xdr:to>
    <xdr:sp>
      <xdr:nvSpPr>
        <xdr:cNvPr id="1" name="Line 1"/>
        <xdr:cNvSpPr>
          <a:spLocks/>
        </xdr:cNvSpPr>
      </xdr:nvSpPr>
      <xdr:spPr>
        <a:xfrm>
          <a:off x="3448050" y="476250"/>
          <a:ext cx="2095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581025</xdr:colOff>
      <xdr:row>3</xdr:row>
      <xdr:rowOff>0</xdr:rowOff>
    </xdr:from>
    <xdr:to>
      <xdr:col>6</xdr:col>
      <xdr:colOff>428625</xdr:colOff>
      <xdr:row>3</xdr:row>
      <xdr:rowOff>0</xdr:rowOff>
    </xdr:to>
    <xdr:sp>
      <xdr:nvSpPr>
        <xdr:cNvPr id="1" name="Line 1"/>
        <xdr:cNvSpPr>
          <a:spLocks/>
        </xdr:cNvSpPr>
      </xdr:nvSpPr>
      <xdr:spPr>
        <a:xfrm>
          <a:off x="3838575" y="714375"/>
          <a:ext cx="1676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323850</xdr:colOff>
      <xdr:row>1</xdr:row>
      <xdr:rowOff>228600</xdr:rowOff>
    </xdr:from>
    <xdr:to>
      <xdr:col>5</xdr:col>
      <xdr:colOff>390525</xdr:colOff>
      <xdr:row>1</xdr:row>
      <xdr:rowOff>228600</xdr:rowOff>
    </xdr:to>
    <xdr:sp>
      <xdr:nvSpPr>
        <xdr:cNvPr id="1" name="Line 1"/>
        <xdr:cNvSpPr>
          <a:spLocks/>
        </xdr:cNvSpPr>
      </xdr:nvSpPr>
      <xdr:spPr>
        <a:xfrm>
          <a:off x="3638550" y="1066800"/>
          <a:ext cx="189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xdr:rowOff>
    </xdr:from>
    <xdr:to>
      <xdr:col>3</xdr:col>
      <xdr:colOff>619125</xdr:colOff>
      <xdr:row>3</xdr:row>
      <xdr:rowOff>9525</xdr:rowOff>
    </xdr:to>
    <xdr:sp>
      <xdr:nvSpPr>
        <xdr:cNvPr id="1" name="Line 1"/>
        <xdr:cNvSpPr>
          <a:spLocks/>
        </xdr:cNvSpPr>
      </xdr:nvSpPr>
      <xdr:spPr>
        <a:xfrm>
          <a:off x="3352800" y="723900"/>
          <a:ext cx="1809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1228725</xdr:colOff>
      <xdr:row>1</xdr:row>
      <xdr:rowOff>219075</xdr:rowOff>
    </xdr:from>
    <xdr:to>
      <xdr:col>3</xdr:col>
      <xdr:colOff>781050</xdr:colOff>
      <xdr:row>1</xdr:row>
      <xdr:rowOff>219075</xdr:rowOff>
    </xdr:to>
    <xdr:sp>
      <xdr:nvSpPr>
        <xdr:cNvPr id="1" name="Line 1"/>
        <xdr:cNvSpPr>
          <a:spLocks/>
        </xdr:cNvSpPr>
      </xdr:nvSpPr>
      <xdr:spPr>
        <a:xfrm>
          <a:off x="1838325" y="457200"/>
          <a:ext cx="2324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2505075</xdr:colOff>
      <xdr:row>2</xdr:row>
      <xdr:rowOff>9525</xdr:rowOff>
    </xdr:from>
    <xdr:to>
      <xdr:col>4</xdr:col>
      <xdr:colOff>47625</xdr:colOff>
      <xdr:row>2</xdr:row>
      <xdr:rowOff>9525</xdr:rowOff>
    </xdr:to>
    <xdr:sp>
      <xdr:nvSpPr>
        <xdr:cNvPr id="1" name="Line 1"/>
        <xdr:cNvSpPr>
          <a:spLocks/>
        </xdr:cNvSpPr>
      </xdr:nvSpPr>
      <xdr:spPr>
        <a:xfrm>
          <a:off x="3114675" y="485775"/>
          <a:ext cx="2000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177"/>
  <sheetViews>
    <sheetView zoomScalePageLayoutView="0" workbookViewId="0" topLeftCell="E1">
      <selection activeCell="A3" sqref="A3:M3"/>
    </sheetView>
  </sheetViews>
  <sheetFormatPr defaultColWidth="9.140625" defaultRowHeight="12.75"/>
  <cols>
    <col min="1" max="1" width="5.140625" style="1" bestFit="1" customWidth="1"/>
    <col min="2" max="2" width="48.8515625" style="1" customWidth="1"/>
    <col min="3" max="3" width="8.28125" style="17" customWidth="1"/>
    <col min="4" max="4" width="9.7109375" style="18" customWidth="1"/>
    <col min="5" max="5" width="8.57421875" style="18" customWidth="1"/>
    <col min="6" max="6" width="9.421875" style="17" customWidth="1"/>
    <col min="7" max="7" width="9.00390625" style="17" customWidth="1"/>
    <col min="8" max="8" width="9.57421875" style="17" bestFit="1" customWidth="1"/>
    <col min="9" max="9" width="9.7109375" style="17" customWidth="1"/>
    <col min="10" max="10" width="8.421875" style="17" bestFit="1" customWidth="1"/>
    <col min="11" max="11" width="9.57421875" style="17" bestFit="1" customWidth="1"/>
    <col min="12" max="12" width="14.421875" style="19" customWidth="1"/>
    <col min="13" max="13" width="11.421875" style="1" customWidth="1"/>
    <col min="14" max="14" width="10.28125" style="1" hidden="1" customWidth="1"/>
    <col min="15" max="18" width="0" style="1" hidden="1" customWidth="1"/>
    <col min="19" max="19" width="13.57421875" style="1" bestFit="1" customWidth="1"/>
    <col min="20" max="20" width="12.140625" style="1" bestFit="1" customWidth="1"/>
    <col min="21" max="21" width="13.57421875" style="1" bestFit="1" customWidth="1"/>
    <col min="22" max="22" width="10.140625" style="1" bestFit="1" customWidth="1"/>
    <col min="23" max="16384" width="9.140625" style="1" customWidth="1"/>
  </cols>
  <sheetData>
    <row r="1" spans="1:13" ht="21.75" customHeight="1">
      <c r="A1" s="418" t="s">
        <v>513</v>
      </c>
      <c r="B1" s="418"/>
      <c r="C1" s="418"/>
      <c r="D1" s="418"/>
      <c r="E1" s="418"/>
      <c r="F1" s="418"/>
      <c r="G1" s="418"/>
      <c r="H1" s="418"/>
      <c r="I1" s="418"/>
      <c r="J1" s="418"/>
      <c r="K1" s="418"/>
      <c r="L1" s="418"/>
      <c r="M1" s="418"/>
    </row>
    <row r="2" spans="1:13" ht="21.75" customHeight="1" hidden="1">
      <c r="A2" s="65"/>
      <c r="B2" s="65"/>
      <c r="C2" s="65"/>
      <c r="D2" s="65"/>
      <c r="E2" s="65"/>
      <c r="F2" s="65"/>
      <c r="G2" s="65"/>
      <c r="H2" s="65"/>
      <c r="I2" s="65"/>
      <c r="J2" s="65"/>
      <c r="K2" s="65"/>
      <c r="L2" s="65"/>
      <c r="M2" s="65"/>
    </row>
    <row r="3" spans="1:21" ht="24.75" customHeight="1">
      <c r="A3" s="419" t="s">
        <v>545</v>
      </c>
      <c r="B3" s="419"/>
      <c r="C3" s="419"/>
      <c r="D3" s="419"/>
      <c r="E3" s="419"/>
      <c r="F3" s="419"/>
      <c r="G3" s="419"/>
      <c r="H3" s="419"/>
      <c r="I3" s="419"/>
      <c r="J3" s="419"/>
      <c r="K3" s="419"/>
      <c r="L3" s="419"/>
      <c r="M3" s="419"/>
      <c r="N3" s="2"/>
      <c r="O3" s="66"/>
      <c r="P3" s="66"/>
      <c r="Q3" s="66"/>
      <c r="R3" s="66"/>
      <c r="S3" s="66"/>
      <c r="T3" s="66"/>
      <c r="U3" s="66"/>
    </row>
    <row r="4" spans="1:21" ht="17.25" thickBot="1">
      <c r="A4" s="420" t="s">
        <v>663</v>
      </c>
      <c r="B4" s="420"/>
      <c r="C4" s="420"/>
      <c r="D4" s="420"/>
      <c r="E4" s="420"/>
      <c r="F4" s="420"/>
      <c r="G4" s="420"/>
      <c r="H4" s="420"/>
      <c r="I4" s="420"/>
      <c r="J4" s="420"/>
      <c r="K4" s="420"/>
      <c r="L4" s="420"/>
      <c r="M4" s="420"/>
      <c r="N4" s="2"/>
      <c r="O4" s="66"/>
      <c r="P4" s="66"/>
      <c r="Q4" s="66"/>
      <c r="R4" s="66"/>
      <c r="S4" s="66"/>
      <c r="T4" s="66"/>
      <c r="U4" s="66"/>
    </row>
    <row r="5" spans="1:21" ht="42.75" customHeight="1">
      <c r="A5" s="421" t="s">
        <v>514</v>
      </c>
      <c r="B5" s="412" t="s">
        <v>515</v>
      </c>
      <c r="C5" s="424" t="s">
        <v>516</v>
      </c>
      <c r="D5" s="426" t="s">
        <v>517</v>
      </c>
      <c r="E5" s="426" t="s">
        <v>518</v>
      </c>
      <c r="F5" s="412" t="s">
        <v>519</v>
      </c>
      <c r="G5" s="412"/>
      <c r="H5" s="412"/>
      <c r="I5" s="412" t="s">
        <v>520</v>
      </c>
      <c r="J5" s="412"/>
      <c r="K5" s="412"/>
      <c r="L5" s="412" t="s">
        <v>521</v>
      </c>
      <c r="M5" s="415" t="s">
        <v>522</v>
      </c>
      <c r="N5" s="66"/>
      <c r="O5" s="66"/>
      <c r="P5" s="66"/>
      <c r="Q5" s="66"/>
      <c r="R5" s="66"/>
      <c r="S5" s="66"/>
      <c r="T5" s="66"/>
      <c r="U5" s="66"/>
    </row>
    <row r="6" spans="1:21" ht="31.5">
      <c r="A6" s="422"/>
      <c r="B6" s="423"/>
      <c r="C6" s="425"/>
      <c r="D6" s="379"/>
      <c r="E6" s="379"/>
      <c r="F6" s="3" t="s">
        <v>523</v>
      </c>
      <c r="G6" s="3" t="s">
        <v>524</v>
      </c>
      <c r="H6" s="4" t="s">
        <v>525</v>
      </c>
      <c r="I6" s="3" t="s">
        <v>523</v>
      </c>
      <c r="J6" s="3" t="s">
        <v>524</v>
      </c>
      <c r="K6" s="4" t="s">
        <v>525</v>
      </c>
      <c r="L6" s="423"/>
      <c r="M6" s="416"/>
      <c r="N6" s="66"/>
      <c r="O6" s="66"/>
      <c r="P6" s="66"/>
      <c r="Q6" s="66"/>
      <c r="R6" s="66"/>
      <c r="S6" s="66"/>
      <c r="T6" s="66"/>
      <c r="U6" s="66"/>
    </row>
    <row r="7" spans="1:21" ht="15.75">
      <c r="A7" s="300">
        <v>1</v>
      </c>
      <c r="B7" s="226">
        <v>2</v>
      </c>
      <c r="C7" s="226">
        <v>3</v>
      </c>
      <c r="D7" s="226">
        <v>4</v>
      </c>
      <c r="E7" s="226">
        <v>5</v>
      </c>
      <c r="F7" s="226">
        <v>6</v>
      </c>
      <c r="G7" s="226">
        <v>7</v>
      </c>
      <c r="H7" s="226">
        <v>8</v>
      </c>
      <c r="I7" s="226">
        <v>9</v>
      </c>
      <c r="J7" s="226">
        <v>10</v>
      </c>
      <c r="K7" s="226">
        <v>11</v>
      </c>
      <c r="L7" s="226">
        <v>12</v>
      </c>
      <c r="M7" s="301">
        <v>13</v>
      </c>
      <c r="N7" s="66"/>
      <c r="O7" s="66"/>
      <c r="P7" s="66"/>
      <c r="Q7" s="66"/>
      <c r="R7" s="66"/>
      <c r="S7" s="66"/>
      <c r="T7" s="66"/>
      <c r="U7" s="66"/>
    </row>
    <row r="8" spans="1:22" s="6" customFormat="1" ht="16.5">
      <c r="A8" s="270"/>
      <c r="B8" s="3" t="s">
        <v>526</v>
      </c>
      <c r="C8" s="3"/>
      <c r="D8" s="4"/>
      <c r="E8" s="4"/>
      <c r="F8" s="305">
        <f aca="true" t="shared" si="0" ref="F8:K8">F9+F24+F29+F35+F41+F47+F53+F76+F101+F105+F106+F109+F110+F111</f>
        <v>173316</v>
      </c>
      <c r="G8" s="305">
        <f t="shared" si="0"/>
        <v>59900</v>
      </c>
      <c r="H8" s="305">
        <f t="shared" si="0"/>
        <v>113416</v>
      </c>
      <c r="I8" s="305">
        <f t="shared" si="0"/>
        <v>195264</v>
      </c>
      <c r="J8" s="305">
        <f t="shared" si="0"/>
        <v>62942</v>
      </c>
      <c r="K8" s="305">
        <f t="shared" si="0"/>
        <v>132322</v>
      </c>
      <c r="L8" s="284"/>
      <c r="M8" s="289"/>
      <c r="N8" s="306">
        <f>I8-F8</f>
        <v>21948</v>
      </c>
      <c r="O8" s="306">
        <f>J8-G8</f>
        <v>3042</v>
      </c>
      <c r="P8" s="307"/>
      <c r="Q8" s="307"/>
      <c r="R8" s="307"/>
      <c r="S8" s="308">
        <v>21948</v>
      </c>
      <c r="T8" s="308">
        <v>3042</v>
      </c>
      <c r="U8" s="308">
        <v>18906</v>
      </c>
      <c r="V8" s="5"/>
    </row>
    <row r="9" spans="1:21" s="7" customFormat="1" ht="31.5">
      <c r="A9" s="309" t="s">
        <v>527</v>
      </c>
      <c r="B9" s="310" t="s">
        <v>669</v>
      </c>
      <c r="C9" s="278"/>
      <c r="D9" s="280"/>
      <c r="E9" s="280"/>
      <c r="F9" s="280">
        <f aca="true" t="shared" si="1" ref="F9:K9">F10+F11+F21+F22+F23</f>
        <v>25910</v>
      </c>
      <c r="G9" s="280">
        <f t="shared" si="1"/>
        <v>3000</v>
      </c>
      <c r="H9" s="280">
        <f t="shared" si="1"/>
        <v>22910</v>
      </c>
      <c r="I9" s="280">
        <f>I10+I11+I21+I22+I23</f>
        <v>40653</v>
      </c>
      <c r="J9" s="280">
        <f t="shared" si="1"/>
        <v>3000</v>
      </c>
      <c r="K9" s="280">
        <f t="shared" si="1"/>
        <v>37653</v>
      </c>
      <c r="L9" s="311"/>
      <c r="M9" s="312"/>
      <c r="N9" s="16">
        <f>I9-F9</f>
        <v>14743</v>
      </c>
      <c r="O9" s="13">
        <f>11563+3180</f>
        <v>14743</v>
      </c>
      <c r="P9" s="13"/>
      <c r="Q9" s="13"/>
      <c r="R9" s="13"/>
      <c r="S9" s="16">
        <f>T9+U9</f>
        <v>195264</v>
      </c>
      <c r="T9" s="16">
        <f>G8+T8</f>
        <v>62942</v>
      </c>
      <c r="U9" s="16">
        <f>H8+U8</f>
        <v>132322</v>
      </c>
    </row>
    <row r="10" spans="1:21" s="7" customFormat="1" ht="26.25">
      <c r="A10" s="70">
        <v>1</v>
      </c>
      <c r="B10" s="127" t="s">
        <v>528</v>
      </c>
      <c r="C10" s="83">
        <v>2706</v>
      </c>
      <c r="D10" s="166">
        <v>7000</v>
      </c>
      <c r="E10" s="166">
        <v>7000</v>
      </c>
      <c r="F10" s="28">
        <v>2000</v>
      </c>
      <c r="G10" s="29"/>
      <c r="H10" s="30">
        <v>2000</v>
      </c>
      <c r="I10" s="28">
        <f>K10</f>
        <v>8951</v>
      </c>
      <c r="J10" s="29"/>
      <c r="K10" s="30">
        <f>2000+6951</f>
        <v>8951</v>
      </c>
      <c r="L10" s="31" t="s">
        <v>529</v>
      </c>
      <c r="M10" s="313"/>
      <c r="N10" s="13"/>
      <c r="O10" s="13"/>
      <c r="P10" s="13"/>
      <c r="Q10" s="13"/>
      <c r="R10" s="13"/>
      <c r="S10" s="13"/>
      <c r="T10" s="13"/>
      <c r="U10" s="13"/>
    </row>
    <row r="11" spans="1:21" s="7" customFormat="1" ht="15.75">
      <c r="A11" s="70">
        <v>2</v>
      </c>
      <c r="B11" s="127" t="s">
        <v>530</v>
      </c>
      <c r="C11" s="83"/>
      <c r="D11" s="166"/>
      <c r="E11" s="166"/>
      <c r="F11" s="32">
        <f aca="true" t="shared" si="2" ref="F11:K11">F12+F13+F14</f>
        <v>22450</v>
      </c>
      <c r="G11" s="32">
        <f t="shared" si="2"/>
        <v>3000</v>
      </c>
      <c r="H11" s="32">
        <f t="shared" si="2"/>
        <v>19450</v>
      </c>
      <c r="I11" s="32">
        <f>I12+I13+I14</f>
        <v>29756</v>
      </c>
      <c r="J11" s="32">
        <f t="shared" si="2"/>
        <v>3000</v>
      </c>
      <c r="K11" s="32">
        <f t="shared" si="2"/>
        <v>26756</v>
      </c>
      <c r="L11" s="33"/>
      <c r="M11" s="313"/>
      <c r="N11" s="13"/>
      <c r="O11" s="13"/>
      <c r="P11" s="13"/>
      <c r="Q11" s="13"/>
      <c r="R11" s="13"/>
      <c r="S11" s="13"/>
      <c r="T11" s="13"/>
      <c r="U11" s="13"/>
    </row>
    <row r="12" spans="1:21" s="7" customFormat="1" ht="39">
      <c r="A12" s="70" t="s">
        <v>531</v>
      </c>
      <c r="B12" s="127" t="s">
        <v>532</v>
      </c>
      <c r="C12" s="83"/>
      <c r="D12" s="166"/>
      <c r="E12" s="166"/>
      <c r="F12" s="34">
        <v>7400</v>
      </c>
      <c r="G12" s="29"/>
      <c r="H12" s="32">
        <v>7400</v>
      </c>
      <c r="I12" s="34">
        <f>K12</f>
        <v>8326</v>
      </c>
      <c r="J12" s="29"/>
      <c r="K12" s="32">
        <f>7400+926</f>
        <v>8326</v>
      </c>
      <c r="L12" s="31" t="s">
        <v>533</v>
      </c>
      <c r="M12" s="69"/>
      <c r="N12" s="13"/>
      <c r="O12" s="13"/>
      <c r="P12" s="13"/>
      <c r="Q12" s="13"/>
      <c r="R12" s="13"/>
      <c r="S12" s="13"/>
      <c r="T12" s="13"/>
      <c r="U12" s="13"/>
    </row>
    <row r="13" spans="1:21" s="7" customFormat="1" ht="15.75">
      <c r="A13" s="70" t="s">
        <v>534</v>
      </c>
      <c r="B13" s="127" t="s">
        <v>535</v>
      </c>
      <c r="C13" s="83"/>
      <c r="D13" s="166"/>
      <c r="E13" s="166"/>
      <c r="F13" s="34">
        <v>550</v>
      </c>
      <c r="G13" s="29"/>
      <c r="H13" s="32">
        <v>550</v>
      </c>
      <c r="I13" s="34">
        <v>550</v>
      </c>
      <c r="J13" s="29"/>
      <c r="K13" s="32">
        <v>550</v>
      </c>
      <c r="L13" s="31" t="s">
        <v>536</v>
      </c>
      <c r="M13" s="69"/>
      <c r="N13" s="13"/>
      <c r="O13" s="13"/>
      <c r="P13" s="13"/>
      <c r="Q13" s="13"/>
      <c r="R13" s="13"/>
      <c r="S13" s="13"/>
      <c r="T13" s="13"/>
      <c r="U13" s="13"/>
    </row>
    <row r="14" spans="1:21" s="7" customFormat="1" ht="38.25">
      <c r="A14" s="70" t="s">
        <v>537</v>
      </c>
      <c r="B14" s="127" t="s">
        <v>538</v>
      </c>
      <c r="C14" s="83"/>
      <c r="D14" s="166"/>
      <c r="E14" s="166"/>
      <c r="F14" s="28">
        <f aca="true" t="shared" si="3" ref="F14:K14">SUM(F15:F20)</f>
        <v>14500</v>
      </c>
      <c r="G14" s="28">
        <f t="shared" si="3"/>
        <v>3000</v>
      </c>
      <c r="H14" s="28">
        <f t="shared" si="3"/>
        <v>11500</v>
      </c>
      <c r="I14" s="28">
        <f t="shared" si="3"/>
        <v>20880</v>
      </c>
      <c r="J14" s="28">
        <f t="shared" si="3"/>
        <v>3000</v>
      </c>
      <c r="K14" s="28">
        <f t="shared" si="3"/>
        <v>17880</v>
      </c>
      <c r="L14" s="31" t="s">
        <v>533</v>
      </c>
      <c r="M14" s="69"/>
      <c r="N14" s="16">
        <f>H15+H16+H17</f>
        <v>7540</v>
      </c>
      <c r="O14" s="16">
        <f>H14-N14</f>
        <v>3960</v>
      </c>
      <c r="P14" s="16">
        <f>11500-N14</f>
        <v>3960</v>
      </c>
      <c r="Q14" s="16">
        <f>P14+3000</f>
        <v>6960</v>
      </c>
      <c r="R14" s="16">
        <f>Q14-4000</f>
        <v>2960</v>
      </c>
      <c r="S14" s="13"/>
      <c r="T14" s="13"/>
      <c r="U14" s="13"/>
    </row>
    <row r="15" spans="1:21" s="7" customFormat="1" ht="31.5">
      <c r="A15" s="70"/>
      <c r="B15" s="41" t="s">
        <v>539</v>
      </c>
      <c r="C15" s="36">
        <v>2190</v>
      </c>
      <c r="D15" s="37">
        <v>5337</v>
      </c>
      <c r="E15" s="37">
        <v>1900</v>
      </c>
      <c r="F15" s="38">
        <v>3440</v>
      </c>
      <c r="G15" s="39"/>
      <c r="H15" s="40">
        <v>3440</v>
      </c>
      <c r="I15" s="38">
        <v>3440</v>
      </c>
      <c r="J15" s="39"/>
      <c r="K15" s="40">
        <v>3440</v>
      </c>
      <c r="L15" s="31"/>
      <c r="M15" s="71" t="s">
        <v>540</v>
      </c>
      <c r="N15" s="8">
        <f>5337-1900</f>
        <v>3437</v>
      </c>
      <c r="O15" s="13"/>
      <c r="P15" s="13"/>
      <c r="Q15" s="13"/>
      <c r="R15" s="13"/>
      <c r="S15" s="13"/>
      <c r="T15" s="13"/>
      <c r="U15" s="13"/>
    </row>
    <row r="16" spans="1:21" s="7" customFormat="1" ht="31.5">
      <c r="A16" s="70"/>
      <c r="B16" s="41" t="s">
        <v>670</v>
      </c>
      <c r="C16" s="36">
        <v>2898</v>
      </c>
      <c r="D16" s="37">
        <v>4885</v>
      </c>
      <c r="E16" s="37">
        <v>3700</v>
      </c>
      <c r="F16" s="38">
        <v>1200</v>
      </c>
      <c r="G16" s="39"/>
      <c r="H16" s="40">
        <v>1200</v>
      </c>
      <c r="I16" s="38">
        <f>K16</f>
        <v>2056</v>
      </c>
      <c r="J16" s="39"/>
      <c r="K16" s="40">
        <f>1200+856</f>
        <v>2056</v>
      </c>
      <c r="L16" s="31"/>
      <c r="M16" s="71" t="s">
        <v>540</v>
      </c>
      <c r="N16" s="314">
        <f>4885-3710</f>
        <v>1175</v>
      </c>
      <c r="O16" s="13"/>
      <c r="P16" s="13"/>
      <c r="Q16" s="13"/>
      <c r="R16" s="13"/>
      <c r="S16" s="13"/>
      <c r="T16" s="13"/>
      <c r="U16" s="13"/>
    </row>
    <row r="17" spans="1:21" s="7" customFormat="1" ht="31.5">
      <c r="A17" s="70"/>
      <c r="B17" s="41" t="s">
        <v>541</v>
      </c>
      <c r="C17" s="42">
        <v>1479</v>
      </c>
      <c r="D17" s="43">
        <v>5841</v>
      </c>
      <c r="E17" s="43">
        <v>3000</v>
      </c>
      <c r="F17" s="38">
        <v>2900</v>
      </c>
      <c r="G17" s="39"/>
      <c r="H17" s="40">
        <v>2900</v>
      </c>
      <c r="I17" s="38">
        <v>2900</v>
      </c>
      <c r="J17" s="39"/>
      <c r="K17" s="40">
        <v>2900</v>
      </c>
      <c r="L17" s="31"/>
      <c r="M17" s="71" t="s">
        <v>540</v>
      </c>
      <c r="N17" s="13">
        <f>5842-3000</f>
        <v>2842</v>
      </c>
      <c r="O17" s="13"/>
      <c r="P17" s="13"/>
      <c r="Q17" s="13"/>
      <c r="R17" s="13"/>
      <c r="S17" s="13"/>
      <c r="T17" s="13"/>
      <c r="U17" s="13"/>
    </row>
    <row r="18" spans="1:21" s="7" customFormat="1" ht="31.5">
      <c r="A18" s="70"/>
      <c r="B18" s="41" t="s">
        <v>542</v>
      </c>
      <c r="C18" s="42">
        <v>233</v>
      </c>
      <c r="D18" s="43">
        <v>5867</v>
      </c>
      <c r="E18" s="43"/>
      <c r="F18" s="38">
        <f>G18+H18</f>
        <v>4000</v>
      </c>
      <c r="G18" s="44">
        <v>1500</v>
      </c>
      <c r="H18" s="40">
        <v>2500</v>
      </c>
      <c r="I18" s="38">
        <f>J18+K18</f>
        <v>4000</v>
      </c>
      <c r="J18" s="44">
        <v>1500</v>
      </c>
      <c r="K18" s="40">
        <v>2500</v>
      </c>
      <c r="L18" s="31"/>
      <c r="M18" s="71" t="s">
        <v>540</v>
      </c>
      <c r="N18" s="13"/>
      <c r="O18" s="13"/>
      <c r="P18" s="13"/>
      <c r="Q18" s="13"/>
      <c r="R18" s="13"/>
      <c r="S18" s="13"/>
      <c r="T18" s="13"/>
      <c r="U18" s="13"/>
    </row>
    <row r="19" spans="1:21" s="7" customFormat="1" ht="25.5">
      <c r="A19" s="70"/>
      <c r="B19" s="41" t="s">
        <v>543</v>
      </c>
      <c r="C19" s="42">
        <v>234</v>
      </c>
      <c r="D19" s="43">
        <v>5337</v>
      </c>
      <c r="E19" s="43"/>
      <c r="F19" s="38">
        <f>G19+H19</f>
        <v>2960</v>
      </c>
      <c r="G19" s="45">
        <v>1500</v>
      </c>
      <c r="H19" s="40">
        <v>1460</v>
      </c>
      <c r="I19" s="38">
        <f>J19+K19</f>
        <v>2960</v>
      </c>
      <c r="J19" s="45">
        <v>1500</v>
      </c>
      <c r="K19" s="40">
        <v>1460</v>
      </c>
      <c r="L19" s="31"/>
      <c r="M19" s="71" t="s">
        <v>540</v>
      </c>
      <c r="N19" s="16">
        <f>H19-1500</f>
        <v>-40</v>
      </c>
      <c r="O19" s="13"/>
      <c r="P19" s="13"/>
      <c r="Q19" s="13"/>
      <c r="R19" s="13"/>
      <c r="S19" s="13"/>
      <c r="T19" s="13"/>
      <c r="U19" s="13"/>
    </row>
    <row r="20" spans="1:21" s="7" customFormat="1" ht="31.5">
      <c r="A20" s="70"/>
      <c r="B20" s="41" t="s">
        <v>544</v>
      </c>
      <c r="C20" s="42"/>
      <c r="D20" s="43"/>
      <c r="E20" s="43"/>
      <c r="F20" s="38"/>
      <c r="G20" s="45"/>
      <c r="H20" s="40"/>
      <c r="I20" s="38">
        <f>K20</f>
        <v>5524</v>
      </c>
      <c r="J20" s="45"/>
      <c r="K20" s="40">
        <f>3200+2324</f>
        <v>5524</v>
      </c>
      <c r="L20" s="31"/>
      <c r="M20" s="71"/>
      <c r="N20" s="16"/>
      <c r="O20" s="13"/>
      <c r="P20" s="13"/>
      <c r="Q20" s="13"/>
      <c r="R20" s="13"/>
      <c r="S20" s="13"/>
      <c r="T20" s="13"/>
      <c r="U20" s="13"/>
    </row>
    <row r="21" spans="1:21" ht="39">
      <c r="A21" s="70">
        <v>3</v>
      </c>
      <c r="B21" s="127" t="s">
        <v>552</v>
      </c>
      <c r="C21" s="83"/>
      <c r="D21" s="166"/>
      <c r="E21" s="166"/>
      <c r="F21" s="29">
        <v>580</v>
      </c>
      <c r="G21" s="46"/>
      <c r="H21" s="29">
        <v>580</v>
      </c>
      <c r="I21" s="29">
        <v>580</v>
      </c>
      <c r="J21" s="46"/>
      <c r="K21" s="29">
        <v>580</v>
      </c>
      <c r="L21" s="31" t="s">
        <v>533</v>
      </c>
      <c r="M21" s="69"/>
      <c r="N21" s="66"/>
      <c r="O21" s="66"/>
      <c r="P21" s="66"/>
      <c r="Q21" s="66"/>
      <c r="R21" s="66"/>
      <c r="S21" s="66"/>
      <c r="T21" s="66"/>
      <c r="U21" s="66"/>
    </row>
    <row r="22" spans="1:21" ht="39">
      <c r="A22" s="70">
        <v>4</v>
      </c>
      <c r="B22" s="127" t="s">
        <v>553</v>
      </c>
      <c r="C22" s="83"/>
      <c r="D22" s="166"/>
      <c r="E22" s="166"/>
      <c r="F22" s="29">
        <f>G22+H22</f>
        <v>360</v>
      </c>
      <c r="G22" s="46"/>
      <c r="H22" s="29">
        <v>360</v>
      </c>
      <c r="I22" s="29">
        <f>K22</f>
        <v>754</v>
      </c>
      <c r="J22" s="46"/>
      <c r="K22" s="29">
        <f>360+394</f>
        <v>754</v>
      </c>
      <c r="L22" s="31" t="s">
        <v>533</v>
      </c>
      <c r="M22" s="69"/>
      <c r="N22" s="66"/>
      <c r="O22" s="66"/>
      <c r="P22" s="66"/>
      <c r="Q22" s="66"/>
      <c r="R22" s="66"/>
      <c r="S22" s="66"/>
      <c r="T22" s="66"/>
      <c r="U22" s="66"/>
    </row>
    <row r="23" spans="1:21" ht="39">
      <c r="A23" s="70">
        <v>5</v>
      </c>
      <c r="B23" s="127" t="s">
        <v>554</v>
      </c>
      <c r="C23" s="83"/>
      <c r="D23" s="166"/>
      <c r="E23" s="166"/>
      <c r="F23" s="29">
        <v>520</v>
      </c>
      <c r="G23" s="46"/>
      <c r="H23" s="29">
        <v>520</v>
      </c>
      <c r="I23" s="29">
        <f>K23</f>
        <v>612</v>
      </c>
      <c r="J23" s="46"/>
      <c r="K23" s="29">
        <f>520+92</f>
        <v>612</v>
      </c>
      <c r="L23" s="31" t="s">
        <v>533</v>
      </c>
      <c r="M23" s="69"/>
      <c r="N23" s="66"/>
      <c r="O23" s="66"/>
      <c r="P23" s="66"/>
      <c r="Q23" s="66"/>
      <c r="R23" s="66"/>
      <c r="S23" s="66"/>
      <c r="T23" s="66"/>
      <c r="U23" s="66"/>
    </row>
    <row r="24" spans="1:21" s="10" customFormat="1" ht="31.5">
      <c r="A24" s="302" t="s">
        <v>555</v>
      </c>
      <c r="B24" s="134" t="s">
        <v>556</v>
      </c>
      <c r="C24" s="91"/>
      <c r="D24" s="282"/>
      <c r="E24" s="282"/>
      <c r="F24" s="53">
        <f aca="true" t="shared" si="4" ref="F24:K24">SUM(F25:F28)</f>
        <v>14992</v>
      </c>
      <c r="G24" s="53">
        <f t="shared" si="4"/>
        <v>14200</v>
      </c>
      <c r="H24" s="53">
        <f t="shared" si="4"/>
        <v>792</v>
      </c>
      <c r="I24" s="53">
        <f t="shared" si="4"/>
        <v>17106</v>
      </c>
      <c r="J24" s="53">
        <f t="shared" si="4"/>
        <v>14200</v>
      </c>
      <c r="K24" s="53">
        <f t="shared" si="4"/>
        <v>2906</v>
      </c>
      <c r="L24" s="48"/>
      <c r="M24" s="315"/>
      <c r="N24" s="9">
        <f>I24-F24</f>
        <v>2114</v>
      </c>
      <c r="O24" s="291" t="e">
        <f>#REF!-519</f>
        <v>#REF!</v>
      </c>
      <c r="P24" s="66"/>
      <c r="Q24" s="66"/>
      <c r="R24" s="66"/>
      <c r="S24" s="66"/>
      <c r="T24" s="66"/>
      <c r="U24" s="66"/>
    </row>
    <row r="25" spans="1:21" s="10" customFormat="1" ht="47.25">
      <c r="A25" s="70">
        <v>1</v>
      </c>
      <c r="B25" s="127" t="s">
        <v>664</v>
      </c>
      <c r="C25" s="83"/>
      <c r="D25" s="166"/>
      <c r="E25" s="166"/>
      <c r="F25" s="50">
        <v>14200</v>
      </c>
      <c r="G25" s="50">
        <v>14200</v>
      </c>
      <c r="H25" s="53"/>
      <c r="I25" s="50">
        <v>14200</v>
      </c>
      <c r="J25" s="50">
        <v>14200</v>
      </c>
      <c r="K25" s="53"/>
      <c r="L25" s="83" t="s">
        <v>668</v>
      </c>
      <c r="M25" s="315"/>
      <c r="N25" s="11"/>
      <c r="O25" s="291"/>
      <c r="P25" s="66"/>
      <c r="Q25" s="66"/>
      <c r="R25" s="66"/>
      <c r="S25" s="66"/>
      <c r="T25" s="66"/>
      <c r="U25" s="66"/>
    </row>
    <row r="26" spans="1:21" ht="38.25">
      <c r="A26" s="70">
        <v>2</v>
      </c>
      <c r="B26" s="127" t="s">
        <v>557</v>
      </c>
      <c r="C26" s="83"/>
      <c r="D26" s="166"/>
      <c r="E26" s="166"/>
      <c r="F26" s="152">
        <v>792</v>
      </c>
      <c r="G26" s="152"/>
      <c r="H26" s="152">
        <v>792</v>
      </c>
      <c r="I26" s="152">
        <f>K26</f>
        <v>967</v>
      </c>
      <c r="J26" s="152"/>
      <c r="K26" s="152">
        <f>792+175</f>
        <v>967</v>
      </c>
      <c r="L26" s="31" t="s">
        <v>533</v>
      </c>
      <c r="M26" s="71"/>
      <c r="N26" s="66"/>
      <c r="O26" s="66"/>
      <c r="P26" s="66"/>
      <c r="Q26" s="66"/>
      <c r="R26" s="66"/>
      <c r="S26" s="66"/>
      <c r="T26" s="66"/>
      <c r="U26" s="66"/>
    </row>
    <row r="27" spans="1:21" ht="15.75">
      <c r="A27" s="70">
        <v>3</v>
      </c>
      <c r="B27" s="127" t="s">
        <v>558</v>
      </c>
      <c r="C27" s="83"/>
      <c r="D27" s="166"/>
      <c r="E27" s="166"/>
      <c r="F27" s="152"/>
      <c r="G27" s="152"/>
      <c r="H27" s="152"/>
      <c r="I27" s="152">
        <f>K27</f>
        <v>921</v>
      </c>
      <c r="J27" s="152"/>
      <c r="K27" s="152">
        <v>921</v>
      </c>
      <c r="L27" s="31"/>
      <c r="M27" s="71"/>
      <c r="N27" s="66"/>
      <c r="O27" s="66"/>
      <c r="P27" s="66"/>
      <c r="Q27" s="66"/>
      <c r="R27" s="66"/>
      <c r="S27" s="66"/>
      <c r="T27" s="66"/>
      <c r="U27" s="66"/>
    </row>
    <row r="28" spans="1:21" ht="15.75">
      <c r="A28" s="70">
        <v>4</v>
      </c>
      <c r="B28" s="127" t="s">
        <v>559</v>
      </c>
      <c r="C28" s="83"/>
      <c r="D28" s="166"/>
      <c r="E28" s="166"/>
      <c r="F28" s="152"/>
      <c r="G28" s="152"/>
      <c r="H28" s="152"/>
      <c r="I28" s="152">
        <f>K28</f>
        <v>1018</v>
      </c>
      <c r="J28" s="152"/>
      <c r="K28" s="152">
        <v>1018</v>
      </c>
      <c r="L28" s="31"/>
      <c r="M28" s="71"/>
      <c r="N28" s="66"/>
      <c r="O28" s="66"/>
      <c r="P28" s="66"/>
      <c r="Q28" s="66"/>
      <c r="R28" s="66"/>
      <c r="S28" s="66"/>
      <c r="T28" s="66"/>
      <c r="U28" s="66"/>
    </row>
    <row r="29" spans="1:21" ht="15.75">
      <c r="A29" s="302" t="s">
        <v>560</v>
      </c>
      <c r="B29" s="134" t="s">
        <v>561</v>
      </c>
      <c r="C29" s="91"/>
      <c r="D29" s="282"/>
      <c r="E29" s="282"/>
      <c r="F29" s="53">
        <f aca="true" t="shared" si="5" ref="F29:K29">SUM(F30:F34)</f>
        <v>8269</v>
      </c>
      <c r="G29" s="53">
        <f t="shared" si="5"/>
        <v>0</v>
      </c>
      <c r="H29" s="53">
        <f t="shared" si="5"/>
        <v>8269</v>
      </c>
      <c r="I29" s="53">
        <f t="shared" si="5"/>
        <v>8269</v>
      </c>
      <c r="J29" s="53">
        <f t="shared" si="5"/>
        <v>0</v>
      </c>
      <c r="K29" s="53">
        <f t="shared" si="5"/>
        <v>8269</v>
      </c>
      <c r="L29" s="48" t="s">
        <v>562</v>
      </c>
      <c r="M29" s="71"/>
      <c r="N29" s="66"/>
      <c r="O29" s="66"/>
      <c r="P29" s="66"/>
      <c r="Q29" s="66"/>
      <c r="R29" s="66"/>
      <c r="S29" s="66"/>
      <c r="T29" s="66"/>
      <c r="U29" s="66"/>
    </row>
    <row r="30" spans="1:21" ht="78.75">
      <c r="A30" s="70">
        <v>1</v>
      </c>
      <c r="B30" s="127" t="s">
        <v>671</v>
      </c>
      <c r="C30" s="83"/>
      <c r="D30" s="166"/>
      <c r="E30" s="166"/>
      <c r="F30" s="152">
        <f>H30</f>
        <v>5092</v>
      </c>
      <c r="G30" s="152"/>
      <c r="H30" s="152">
        <v>5092</v>
      </c>
      <c r="I30" s="152">
        <f>K30</f>
        <v>5092</v>
      </c>
      <c r="J30" s="152"/>
      <c r="K30" s="152">
        <v>5092</v>
      </c>
      <c r="L30" s="59"/>
      <c r="M30" s="71"/>
      <c r="N30" s="66"/>
      <c r="O30" s="66"/>
      <c r="P30" s="66"/>
      <c r="Q30" s="66"/>
      <c r="R30" s="66"/>
      <c r="S30" s="66"/>
      <c r="T30" s="66"/>
      <c r="U30" s="66"/>
    </row>
    <row r="31" spans="1:21" ht="15.75">
      <c r="A31" s="70">
        <v>2</v>
      </c>
      <c r="B31" s="127" t="s">
        <v>563</v>
      </c>
      <c r="C31" s="83"/>
      <c r="D31" s="166"/>
      <c r="E31" s="166"/>
      <c r="F31" s="152">
        <f>H31</f>
        <v>522</v>
      </c>
      <c r="G31" s="152"/>
      <c r="H31" s="152">
        <v>522</v>
      </c>
      <c r="I31" s="152">
        <f>K31</f>
        <v>522</v>
      </c>
      <c r="J31" s="152"/>
      <c r="K31" s="152">
        <v>522</v>
      </c>
      <c r="L31" s="59"/>
      <c r="M31" s="71"/>
      <c r="N31" s="66"/>
      <c r="O31" s="66"/>
      <c r="P31" s="66"/>
      <c r="Q31" s="66"/>
      <c r="R31" s="66"/>
      <c r="S31" s="66"/>
      <c r="T31" s="66"/>
      <c r="U31" s="66"/>
    </row>
    <row r="32" spans="1:21" ht="31.5">
      <c r="A32" s="70">
        <v>3</v>
      </c>
      <c r="B32" s="127" t="s">
        <v>564</v>
      </c>
      <c r="C32" s="83"/>
      <c r="D32" s="166"/>
      <c r="E32" s="166"/>
      <c r="F32" s="152">
        <f>H32</f>
        <v>1911</v>
      </c>
      <c r="G32" s="152"/>
      <c r="H32" s="152">
        <v>1911</v>
      </c>
      <c r="I32" s="152">
        <f>K32</f>
        <v>1911</v>
      </c>
      <c r="J32" s="152"/>
      <c r="K32" s="152">
        <v>1911</v>
      </c>
      <c r="L32" s="59"/>
      <c r="M32" s="71"/>
      <c r="N32" s="66"/>
      <c r="O32" s="66"/>
      <c r="P32" s="66"/>
      <c r="Q32" s="66"/>
      <c r="R32" s="66"/>
      <c r="S32" s="66"/>
      <c r="T32" s="66"/>
      <c r="U32" s="66"/>
    </row>
    <row r="33" spans="1:21" ht="15.75">
      <c r="A33" s="70">
        <v>4</v>
      </c>
      <c r="B33" s="127" t="s">
        <v>565</v>
      </c>
      <c r="C33" s="83"/>
      <c r="D33" s="166"/>
      <c r="E33" s="166"/>
      <c r="F33" s="152">
        <f>H33</f>
        <v>90</v>
      </c>
      <c r="G33" s="152"/>
      <c r="H33" s="152">
        <v>90</v>
      </c>
      <c r="I33" s="152">
        <f>K33</f>
        <v>90</v>
      </c>
      <c r="J33" s="152"/>
      <c r="K33" s="152">
        <v>90</v>
      </c>
      <c r="L33" s="59"/>
      <c r="M33" s="71"/>
      <c r="N33" s="66"/>
      <c r="O33" s="66"/>
      <c r="P33" s="66"/>
      <c r="Q33" s="66"/>
      <c r="R33" s="66"/>
      <c r="S33" s="66"/>
      <c r="T33" s="66"/>
      <c r="U33" s="66"/>
    </row>
    <row r="34" spans="1:21" ht="31.5">
      <c r="A34" s="70">
        <v>5</v>
      </c>
      <c r="B34" s="127" t="s">
        <v>566</v>
      </c>
      <c r="C34" s="83"/>
      <c r="D34" s="166"/>
      <c r="E34" s="166"/>
      <c r="F34" s="152">
        <f>H34</f>
        <v>654</v>
      </c>
      <c r="G34" s="152"/>
      <c r="H34" s="152">
        <v>654</v>
      </c>
      <c r="I34" s="152">
        <f>K34</f>
        <v>654</v>
      </c>
      <c r="J34" s="152"/>
      <c r="K34" s="152">
        <v>654</v>
      </c>
      <c r="L34" s="59"/>
      <c r="M34" s="71"/>
      <c r="N34" s="66"/>
      <c r="O34" s="66"/>
      <c r="P34" s="66"/>
      <c r="Q34" s="66"/>
      <c r="R34" s="66"/>
      <c r="S34" s="66"/>
      <c r="T34" s="66"/>
      <c r="U34" s="66"/>
    </row>
    <row r="35" spans="1:21" s="10" customFormat="1" ht="15.75">
      <c r="A35" s="302" t="s">
        <v>567</v>
      </c>
      <c r="B35" s="134" t="s">
        <v>568</v>
      </c>
      <c r="C35" s="91"/>
      <c r="D35" s="282"/>
      <c r="E35" s="282"/>
      <c r="F35" s="53">
        <f aca="true" t="shared" si="6" ref="F35:K35">SUM(F36:F40)</f>
        <v>6333</v>
      </c>
      <c r="G35" s="53">
        <f t="shared" si="6"/>
        <v>0</v>
      </c>
      <c r="H35" s="53">
        <f t="shared" si="6"/>
        <v>6333</v>
      </c>
      <c r="I35" s="53">
        <f t="shared" si="6"/>
        <v>7811</v>
      </c>
      <c r="J35" s="53">
        <f t="shared" si="6"/>
        <v>0</v>
      </c>
      <c r="K35" s="53">
        <f t="shared" si="6"/>
        <v>7811</v>
      </c>
      <c r="L35" s="49" t="s">
        <v>562</v>
      </c>
      <c r="M35" s="71"/>
      <c r="N35" s="316">
        <f>I35-F35</f>
        <v>1478</v>
      </c>
      <c r="O35" s="291" t="e">
        <f>N35-#REF!</f>
        <v>#REF!</v>
      </c>
      <c r="P35" s="66"/>
      <c r="Q35" s="66"/>
      <c r="R35" s="66"/>
      <c r="S35" s="66"/>
      <c r="T35" s="66"/>
      <c r="U35" s="66"/>
    </row>
    <row r="36" spans="1:21" ht="31.5">
      <c r="A36" s="70">
        <v>1</v>
      </c>
      <c r="B36" s="127" t="s">
        <v>569</v>
      </c>
      <c r="C36" s="83"/>
      <c r="D36" s="166"/>
      <c r="E36" s="166"/>
      <c r="F36" s="50">
        <f>H36</f>
        <v>1968</v>
      </c>
      <c r="G36" s="152"/>
      <c r="H36" s="50">
        <v>1968</v>
      </c>
      <c r="I36" s="50">
        <f>K36</f>
        <v>3261</v>
      </c>
      <c r="J36" s="152"/>
      <c r="K36" s="50">
        <f>1968+1293</f>
        <v>3261</v>
      </c>
      <c r="L36" s="59"/>
      <c r="M36" s="71"/>
      <c r="N36" s="66"/>
      <c r="O36" s="66"/>
      <c r="P36" s="66"/>
      <c r="Q36" s="66"/>
      <c r="R36" s="66"/>
      <c r="S36" s="66"/>
      <c r="T36" s="66"/>
      <c r="U36" s="66"/>
    </row>
    <row r="37" spans="1:21" ht="31.5">
      <c r="A37" s="70">
        <v>2</v>
      </c>
      <c r="B37" s="127" t="s">
        <v>570</v>
      </c>
      <c r="C37" s="83"/>
      <c r="D37" s="166"/>
      <c r="E37" s="166"/>
      <c r="F37" s="50">
        <f>H37</f>
        <v>511</v>
      </c>
      <c r="G37" s="152"/>
      <c r="H37" s="50">
        <v>511</v>
      </c>
      <c r="I37" s="50">
        <f>K37</f>
        <v>511</v>
      </c>
      <c r="J37" s="152"/>
      <c r="K37" s="50">
        <v>511</v>
      </c>
      <c r="L37" s="59"/>
      <c r="M37" s="71"/>
      <c r="N37" s="66"/>
      <c r="O37" s="66"/>
      <c r="P37" s="66"/>
      <c r="Q37" s="66"/>
      <c r="R37" s="66"/>
      <c r="S37" s="66"/>
      <c r="T37" s="66"/>
      <c r="U37" s="66"/>
    </row>
    <row r="38" spans="1:21" ht="31.5">
      <c r="A38" s="70">
        <v>3</v>
      </c>
      <c r="B38" s="127" t="s">
        <v>571</v>
      </c>
      <c r="C38" s="83"/>
      <c r="D38" s="166"/>
      <c r="E38" s="166"/>
      <c r="F38" s="50">
        <f>H38</f>
        <v>3854</v>
      </c>
      <c r="G38" s="152"/>
      <c r="H38" s="50">
        <v>3854</v>
      </c>
      <c r="I38" s="50">
        <f>K38</f>
        <v>3937</v>
      </c>
      <c r="J38" s="152"/>
      <c r="K38" s="50">
        <f>3854+83</f>
        <v>3937</v>
      </c>
      <c r="L38" s="59"/>
      <c r="M38" s="71"/>
      <c r="N38" s="66"/>
      <c r="O38" s="66"/>
      <c r="P38" s="66"/>
      <c r="Q38" s="66"/>
      <c r="R38" s="66"/>
      <c r="S38" s="66"/>
      <c r="T38" s="66"/>
      <c r="U38" s="66"/>
    </row>
    <row r="39" spans="1:21" ht="15.75">
      <c r="A39" s="70">
        <v>4</v>
      </c>
      <c r="B39" s="127" t="s">
        <v>572</v>
      </c>
      <c r="C39" s="83"/>
      <c r="D39" s="166"/>
      <c r="E39" s="166"/>
      <c r="F39" s="50"/>
      <c r="G39" s="152"/>
      <c r="H39" s="50"/>
      <c r="I39" s="50">
        <f>K39</f>
        <v>47</v>
      </c>
      <c r="J39" s="152"/>
      <c r="K39" s="50">
        <v>47</v>
      </c>
      <c r="L39" s="59"/>
      <c r="M39" s="71"/>
      <c r="N39" s="413" t="s">
        <v>573</v>
      </c>
      <c r="O39" s="66"/>
      <c r="P39" s="66"/>
      <c r="Q39" s="66"/>
      <c r="R39" s="66"/>
      <c r="S39" s="66"/>
      <c r="T39" s="66"/>
      <c r="U39" s="66"/>
    </row>
    <row r="40" spans="1:21" ht="15.75">
      <c r="A40" s="70">
        <v>5</v>
      </c>
      <c r="B40" s="127" t="s">
        <v>574</v>
      </c>
      <c r="C40" s="83"/>
      <c r="D40" s="166"/>
      <c r="E40" s="166"/>
      <c r="F40" s="50"/>
      <c r="G40" s="152"/>
      <c r="H40" s="50"/>
      <c r="I40" s="50">
        <f>K40</f>
        <v>55</v>
      </c>
      <c r="J40" s="152"/>
      <c r="K40" s="50">
        <v>55</v>
      </c>
      <c r="L40" s="59"/>
      <c r="M40" s="71"/>
      <c r="N40" s="413"/>
      <c r="O40" s="66"/>
      <c r="P40" s="66"/>
      <c r="Q40" s="66"/>
      <c r="R40" s="66"/>
      <c r="S40" s="66"/>
      <c r="T40" s="66"/>
      <c r="U40" s="66"/>
    </row>
    <row r="41" spans="1:21" ht="15.75">
      <c r="A41" s="302" t="s">
        <v>575</v>
      </c>
      <c r="B41" s="134" t="s">
        <v>576</v>
      </c>
      <c r="C41" s="91"/>
      <c r="D41" s="282"/>
      <c r="E41" s="282"/>
      <c r="F41" s="317">
        <f aca="true" t="shared" si="7" ref="F41:K41">SUM(F42:F46)</f>
        <v>2063</v>
      </c>
      <c r="G41" s="317">
        <f t="shared" si="7"/>
        <v>0</v>
      </c>
      <c r="H41" s="317">
        <f t="shared" si="7"/>
        <v>2063</v>
      </c>
      <c r="I41" s="317">
        <f t="shared" si="7"/>
        <v>2063</v>
      </c>
      <c r="J41" s="317">
        <f t="shared" si="7"/>
        <v>0</v>
      </c>
      <c r="K41" s="317">
        <f t="shared" si="7"/>
        <v>2063</v>
      </c>
      <c r="L41" s="51"/>
      <c r="M41" s="69"/>
      <c r="N41" s="66" t="s">
        <v>577</v>
      </c>
      <c r="O41" s="66"/>
      <c r="P41" s="66"/>
      <c r="Q41" s="66"/>
      <c r="R41" s="66"/>
      <c r="S41" s="66"/>
      <c r="T41" s="66"/>
      <c r="U41" s="66"/>
    </row>
    <row r="42" spans="1:21" ht="31.5">
      <c r="A42" s="70">
        <v>1</v>
      </c>
      <c r="B42" s="127" t="s">
        <v>578</v>
      </c>
      <c r="C42" s="83"/>
      <c r="D42" s="166"/>
      <c r="E42" s="166"/>
      <c r="F42" s="152">
        <f>H42</f>
        <v>647</v>
      </c>
      <c r="G42" s="46"/>
      <c r="H42" s="152">
        <v>647</v>
      </c>
      <c r="I42" s="152">
        <f>K42</f>
        <v>647</v>
      </c>
      <c r="J42" s="46"/>
      <c r="K42" s="152">
        <v>647</v>
      </c>
      <c r="L42" s="51" t="s">
        <v>562</v>
      </c>
      <c r="M42" s="69"/>
      <c r="N42" s="66"/>
      <c r="O42" s="66"/>
      <c r="P42" s="66"/>
      <c r="Q42" s="66"/>
      <c r="R42" s="66"/>
      <c r="S42" s="66"/>
      <c r="T42" s="66"/>
      <c r="U42" s="66"/>
    </row>
    <row r="43" spans="1:21" ht="31.5">
      <c r="A43" s="70">
        <v>2</v>
      </c>
      <c r="B43" s="127" t="s">
        <v>579</v>
      </c>
      <c r="C43" s="83"/>
      <c r="D43" s="166"/>
      <c r="E43" s="166"/>
      <c r="F43" s="152">
        <f>H43</f>
        <v>400</v>
      </c>
      <c r="G43" s="46"/>
      <c r="H43" s="152">
        <v>400</v>
      </c>
      <c r="I43" s="152">
        <f>K43</f>
        <v>400</v>
      </c>
      <c r="J43" s="46"/>
      <c r="K43" s="152">
        <v>400</v>
      </c>
      <c r="L43" s="51" t="s">
        <v>562</v>
      </c>
      <c r="M43" s="69"/>
      <c r="N43" s="66"/>
      <c r="O43" s="66"/>
      <c r="P43" s="66"/>
      <c r="Q43" s="66"/>
      <c r="R43" s="66"/>
      <c r="S43" s="66"/>
      <c r="T43" s="66"/>
      <c r="U43" s="66"/>
    </row>
    <row r="44" spans="1:21" ht="31.5">
      <c r="A44" s="70">
        <v>3</v>
      </c>
      <c r="B44" s="127" t="s">
        <v>580</v>
      </c>
      <c r="C44" s="83"/>
      <c r="D44" s="166"/>
      <c r="E44" s="166"/>
      <c r="F44" s="152">
        <f>H44</f>
        <v>250</v>
      </c>
      <c r="G44" s="46"/>
      <c r="H44" s="152">
        <v>250</v>
      </c>
      <c r="I44" s="152">
        <f>K44</f>
        <v>250</v>
      </c>
      <c r="J44" s="46"/>
      <c r="K44" s="152">
        <v>250</v>
      </c>
      <c r="L44" s="51" t="s">
        <v>562</v>
      </c>
      <c r="M44" s="69"/>
      <c r="N44" s="66"/>
      <c r="O44" s="66"/>
      <c r="P44" s="66"/>
      <c r="Q44" s="66"/>
      <c r="R44" s="66"/>
      <c r="S44" s="66"/>
      <c r="T44" s="66"/>
      <c r="U44" s="66"/>
    </row>
    <row r="45" spans="1:21" ht="31.5">
      <c r="A45" s="70">
        <v>4</v>
      </c>
      <c r="B45" s="127" t="s">
        <v>581</v>
      </c>
      <c r="C45" s="83"/>
      <c r="D45" s="166"/>
      <c r="E45" s="166"/>
      <c r="F45" s="152">
        <f>H45</f>
        <v>400</v>
      </c>
      <c r="G45" s="46"/>
      <c r="H45" s="152">
        <v>400</v>
      </c>
      <c r="I45" s="152">
        <f>K45</f>
        <v>400</v>
      </c>
      <c r="J45" s="46"/>
      <c r="K45" s="152">
        <v>400</v>
      </c>
      <c r="L45" s="51" t="s">
        <v>562</v>
      </c>
      <c r="M45" s="69"/>
      <c r="N45" s="66"/>
      <c r="O45" s="66"/>
      <c r="P45" s="66"/>
      <c r="Q45" s="66"/>
      <c r="R45" s="66"/>
      <c r="S45" s="66"/>
      <c r="T45" s="66"/>
      <c r="U45" s="66"/>
    </row>
    <row r="46" spans="1:21" ht="31.5">
      <c r="A46" s="70">
        <v>5</v>
      </c>
      <c r="B46" s="127" t="s">
        <v>582</v>
      </c>
      <c r="C46" s="83"/>
      <c r="D46" s="166"/>
      <c r="E46" s="166"/>
      <c r="F46" s="152">
        <f>H46</f>
        <v>366</v>
      </c>
      <c r="G46" s="46"/>
      <c r="H46" s="152">
        <v>366</v>
      </c>
      <c r="I46" s="152">
        <f>K46</f>
        <v>366</v>
      </c>
      <c r="J46" s="46"/>
      <c r="K46" s="152">
        <v>366</v>
      </c>
      <c r="L46" s="31" t="s">
        <v>583</v>
      </c>
      <c r="M46" s="69"/>
      <c r="N46" s="66"/>
      <c r="O46" s="66"/>
      <c r="P46" s="66"/>
      <c r="Q46" s="66"/>
      <c r="R46" s="66"/>
      <c r="S46" s="66"/>
      <c r="T46" s="66"/>
      <c r="U46" s="66"/>
    </row>
    <row r="47" spans="1:21" ht="31.5">
      <c r="A47" s="302" t="s">
        <v>584</v>
      </c>
      <c r="B47" s="134" t="s">
        <v>585</v>
      </c>
      <c r="C47" s="91"/>
      <c r="D47" s="282"/>
      <c r="E47" s="282"/>
      <c r="F47" s="317">
        <f aca="true" t="shared" si="8" ref="F47:K47">F48+F49+F50+F51</f>
        <v>5272</v>
      </c>
      <c r="G47" s="317">
        <f t="shared" si="8"/>
        <v>3000</v>
      </c>
      <c r="H47" s="317">
        <f t="shared" si="8"/>
        <v>2272</v>
      </c>
      <c r="I47" s="317">
        <f t="shared" si="8"/>
        <v>5272</v>
      </c>
      <c r="J47" s="317">
        <f t="shared" si="8"/>
        <v>3000</v>
      </c>
      <c r="K47" s="317">
        <f t="shared" si="8"/>
        <v>2272</v>
      </c>
      <c r="L47" s="51" t="s">
        <v>562</v>
      </c>
      <c r="M47" s="69"/>
      <c r="N47" s="66"/>
      <c r="O47" s="66"/>
      <c r="P47" s="66"/>
      <c r="Q47" s="66"/>
      <c r="R47" s="66"/>
      <c r="S47" s="66"/>
      <c r="T47" s="66"/>
      <c r="U47" s="66"/>
    </row>
    <row r="48" spans="1:21" ht="31.5">
      <c r="A48" s="70">
        <v>1</v>
      </c>
      <c r="B48" s="127" t="s">
        <v>586</v>
      </c>
      <c r="C48" s="83"/>
      <c r="D48" s="166"/>
      <c r="E48" s="166"/>
      <c r="F48" s="152">
        <f>H48</f>
        <v>980</v>
      </c>
      <c r="G48" s="46"/>
      <c r="H48" s="152">
        <v>980</v>
      </c>
      <c r="I48" s="152">
        <f>K48</f>
        <v>980</v>
      </c>
      <c r="J48" s="46"/>
      <c r="K48" s="152">
        <v>980</v>
      </c>
      <c r="L48" s="51"/>
      <c r="M48" s="69"/>
      <c r="N48" s="66"/>
      <c r="O48" s="66"/>
      <c r="P48" s="66"/>
      <c r="Q48" s="66"/>
      <c r="R48" s="66"/>
      <c r="S48" s="66"/>
      <c r="T48" s="66"/>
      <c r="U48" s="66"/>
    </row>
    <row r="49" spans="1:21" ht="31.5">
      <c r="A49" s="70">
        <v>2</v>
      </c>
      <c r="B49" s="127" t="s">
        <v>587</v>
      </c>
      <c r="C49" s="83"/>
      <c r="D49" s="166"/>
      <c r="E49" s="166"/>
      <c r="F49" s="152">
        <f>H49</f>
        <v>870</v>
      </c>
      <c r="G49" s="46"/>
      <c r="H49" s="152">
        <v>870</v>
      </c>
      <c r="I49" s="152">
        <f>K49</f>
        <v>870</v>
      </c>
      <c r="J49" s="46"/>
      <c r="K49" s="152">
        <v>870</v>
      </c>
      <c r="L49" s="51"/>
      <c r="M49" s="69"/>
      <c r="N49" s="66"/>
      <c r="O49" s="66"/>
      <c r="P49" s="66"/>
      <c r="Q49" s="66"/>
      <c r="R49" s="66"/>
      <c r="S49" s="66"/>
      <c r="T49" s="66"/>
      <c r="U49" s="66"/>
    </row>
    <row r="50" spans="1:21" ht="31.5">
      <c r="A50" s="70">
        <v>3</v>
      </c>
      <c r="B50" s="127" t="s">
        <v>588</v>
      </c>
      <c r="C50" s="83"/>
      <c r="D50" s="166"/>
      <c r="E50" s="166"/>
      <c r="F50" s="152">
        <f>H50</f>
        <v>422</v>
      </c>
      <c r="G50" s="46"/>
      <c r="H50" s="152">
        <v>422</v>
      </c>
      <c r="I50" s="152">
        <f>K50</f>
        <v>422</v>
      </c>
      <c r="J50" s="46"/>
      <c r="K50" s="152">
        <v>422</v>
      </c>
      <c r="L50" s="51"/>
      <c r="M50" s="69"/>
      <c r="N50" s="66"/>
      <c r="O50" s="66"/>
      <c r="P50" s="66"/>
      <c r="Q50" s="66"/>
      <c r="R50" s="66"/>
      <c r="S50" s="66"/>
      <c r="T50" s="66"/>
      <c r="U50" s="66"/>
    </row>
    <row r="51" spans="1:21" ht="31.5">
      <c r="A51" s="70">
        <v>4</v>
      </c>
      <c r="B51" s="127" t="s">
        <v>589</v>
      </c>
      <c r="C51" s="83"/>
      <c r="D51" s="166"/>
      <c r="E51" s="166"/>
      <c r="F51" s="152">
        <f>G51</f>
        <v>3000</v>
      </c>
      <c r="G51" s="52">
        <f>G52</f>
        <v>3000</v>
      </c>
      <c r="H51" s="152"/>
      <c r="I51" s="152">
        <f>J51</f>
        <v>3000</v>
      </c>
      <c r="J51" s="52">
        <f>J52</f>
        <v>3000</v>
      </c>
      <c r="K51" s="152"/>
      <c r="L51" s="51"/>
      <c r="M51" s="69"/>
      <c r="N51" s="66"/>
      <c r="O51" s="66"/>
      <c r="P51" s="66"/>
      <c r="Q51" s="66"/>
      <c r="R51" s="66"/>
      <c r="S51" s="66"/>
      <c r="T51" s="66"/>
      <c r="U51" s="66"/>
    </row>
    <row r="52" spans="1:21" ht="15.75">
      <c r="A52" s="70"/>
      <c r="B52" s="41" t="s">
        <v>590</v>
      </c>
      <c r="C52" s="42"/>
      <c r="D52" s="43"/>
      <c r="E52" s="43"/>
      <c r="F52" s="152">
        <v>3000</v>
      </c>
      <c r="G52" s="56">
        <v>3000</v>
      </c>
      <c r="H52" s="152"/>
      <c r="I52" s="152">
        <v>3000</v>
      </c>
      <c r="J52" s="56">
        <v>3000</v>
      </c>
      <c r="K52" s="152"/>
      <c r="L52" s="51"/>
      <c r="M52" s="71"/>
      <c r="N52" s="66"/>
      <c r="O52" s="66"/>
      <c r="P52" s="66"/>
      <c r="Q52" s="66"/>
      <c r="R52" s="66"/>
      <c r="S52" s="66"/>
      <c r="T52" s="66"/>
      <c r="U52" s="66"/>
    </row>
    <row r="53" spans="1:21" s="10" customFormat="1" ht="15.75">
      <c r="A53" s="302" t="s">
        <v>591</v>
      </c>
      <c r="B53" s="134" t="s">
        <v>592</v>
      </c>
      <c r="C53" s="91"/>
      <c r="D53" s="282"/>
      <c r="E53" s="282"/>
      <c r="F53" s="53">
        <f aca="true" t="shared" si="9" ref="F53:K53">F54+F57+F60+F75</f>
        <v>48280</v>
      </c>
      <c r="G53" s="53">
        <f t="shared" si="9"/>
        <v>0</v>
      </c>
      <c r="H53" s="53">
        <f t="shared" si="9"/>
        <v>48280</v>
      </c>
      <c r="I53" s="53">
        <f t="shared" si="9"/>
        <v>48506</v>
      </c>
      <c r="J53" s="53">
        <f t="shared" si="9"/>
        <v>0</v>
      </c>
      <c r="K53" s="53">
        <f t="shared" si="9"/>
        <v>48506</v>
      </c>
      <c r="L53" s="48"/>
      <c r="M53" s="318"/>
      <c r="N53" s="291">
        <f>I53-F53</f>
        <v>226</v>
      </c>
      <c r="O53" s="66"/>
      <c r="P53" s="66"/>
      <c r="Q53" s="66"/>
      <c r="R53" s="66"/>
      <c r="S53" s="66"/>
      <c r="T53" s="66"/>
      <c r="U53" s="66"/>
    </row>
    <row r="54" spans="1:14" s="13" customFormat="1" ht="78.75">
      <c r="A54" s="302">
        <v>1</v>
      </c>
      <c r="B54" s="134" t="s">
        <v>593</v>
      </c>
      <c r="C54" s="91"/>
      <c r="D54" s="282"/>
      <c r="E54" s="282"/>
      <c r="F54" s="53">
        <f>F55+F56</f>
        <v>14330</v>
      </c>
      <c r="G54" s="53"/>
      <c r="H54" s="53">
        <f>H55+H56</f>
        <v>14330</v>
      </c>
      <c r="I54" s="53">
        <f>I55+I56</f>
        <v>14330</v>
      </c>
      <c r="J54" s="53"/>
      <c r="K54" s="53">
        <f>K55+K56</f>
        <v>14330</v>
      </c>
      <c r="L54" s="48" t="s">
        <v>594</v>
      </c>
      <c r="M54" s="72"/>
      <c r="N54" s="12">
        <f>14330-H54</f>
        <v>0</v>
      </c>
    </row>
    <row r="55" spans="1:14" s="15" customFormat="1" ht="15.75">
      <c r="A55" s="303"/>
      <c r="B55" s="35" t="s">
        <v>595</v>
      </c>
      <c r="C55" s="42"/>
      <c r="D55" s="43"/>
      <c r="E55" s="43"/>
      <c r="F55" s="54">
        <v>3000</v>
      </c>
      <c r="G55" s="54"/>
      <c r="H55" s="54">
        <v>3000</v>
      </c>
      <c r="I55" s="54">
        <v>3000</v>
      </c>
      <c r="J55" s="54"/>
      <c r="K55" s="54">
        <v>3000</v>
      </c>
      <c r="L55" s="55"/>
      <c r="M55" s="73"/>
      <c r="N55" s="14"/>
    </row>
    <row r="56" spans="1:14" s="15" customFormat="1" ht="15.75">
      <c r="A56" s="303"/>
      <c r="B56" s="35" t="s">
        <v>596</v>
      </c>
      <c r="C56" s="42"/>
      <c r="D56" s="43"/>
      <c r="E56" s="43"/>
      <c r="F56" s="54">
        <v>11330</v>
      </c>
      <c r="G56" s="54"/>
      <c r="H56" s="54">
        <v>11330</v>
      </c>
      <c r="I56" s="54">
        <v>11330</v>
      </c>
      <c r="J56" s="54"/>
      <c r="K56" s="54">
        <v>11330</v>
      </c>
      <c r="L56" s="55"/>
      <c r="M56" s="73"/>
      <c r="N56" s="14"/>
    </row>
    <row r="57" spans="1:14" s="13" customFormat="1" ht="31.5">
      <c r="A57" s="302">
        <v>2</v>
      </c>
      <c r="B57" s="134" t="s">
        <v>597</v>
      </c>
      <c r="C57" s="91"/>
      <c r="D57" s="282"/>
      <c r="E57" s="282"/>
      <c r="F57" s="53">
        <f>F58+F59</f>
        <v>4190</v>
      </c>
      <c r="G57" s="53"/>
      <c r="H57" s="53">
        <f>H58+H59</f>
        <v>4190</v>
      </c>
      <c r="I57" s="53">
        <f>I58+I59</f>
        <v>4190</v>
      </c>
      <c r="J57" s="53"/>
      <c r="K57" s="53">
        <f>K58+K59</f>
        <v>4190</v>
      </c>
      <c r="L57" s="48" t="s">
        <v>594</v>
      </c>
      <c r="M57" s="72"/>
      <c r="N57" s="12"/>
    </row>
    <row r="58" spans="1:14" s="13" customFormat="1" ht="31.5">
      <c r="A58" s="302"/>
      <c r="B58" s="41" t="s">
        <v>598</v>
      </c>
      <c r="C58" s="42"/>
      <c r="D58" s="43"/>
      <c r="E58" s="43"/>
      <c r="F58" s="54">
        <v>500</v>
      </c>
      <c r="G58" s="54"/>
      <c r="H58" s="54">
        <v>500</v>
      </c>
      <c r="I58" s="54">
        <v>500</v>
      </c>
      <c r="J58" s="54"/>
      <c r="K58" s="54">
        <v>500</v>
      </c>
      <c r="L58" s="48"/>
      <c r="M58" s="72"/>
      <c r="N58" s="12"/>
    </row>
    <row r="59" spans="1:14" s="13" customFormat="1" ht="47.25">
      <c r="A59" s="302"/>
      <c r="B59" s="41" t="s">
        <v>599</v>
      </c>
      <c r="C59" s="42"/>
      <c r="D59" s="43"/>
      <c r="E59" s="43"/>
      <c r="F59" s="54">
        <v>3690</v>
      </c>
      <c r="G59" s="54"/>
      <c r="H59" s="54">
        <v>3690</v>
      </c>
      <c r="I59" s="54">
        <v>3690</v>
      </c>
      <c r="J59" s="54"/>
      <c r="K59" s="54">
        <v>3690</v>
      </c>
      <c r="L59" s="48"/>
      <c r="M59" s="72"/>
      <c r="N59" s="12"/>
    </row>
    <row r="60" spans="1:14" s="13" customFormat="1" ht="47.25">
      <c r="A60" s="302">
        <v>3</v>
      </c>
      <c r="B60" s="134" t="s">
        <v>600</v>
      </c>
      <c r="C60" s="91"/>
      <c r="D60" s="282"/>
      <c r="E60" s="282"/>
      <c r="F60" s="53">
        <f>SUM(F61:F73)</f>
        <v>29440</v>
      </c>
      <c r="G60" s="53"/>
      <c r="H60" s="53">
        <f>SUM(H61:H73)</f>
        <v>29440</v>
      </c>
      <c r="I60" s="53">
        <f>SUM(I61:I74)</f>
        <v>29666</v>
      </c>
      <c r="J60" s="53"/>
      <c r="K60" s="53">
        <f>SUM(K61:K74)</f>
        <v>29666</v>
      </c>
      <c r="L60" s="48"/>
      <c r="M60" s="74"/>
      <c r="N60" s="12">
        <f>I60-F60</f>
        <v>226</v>
      </c>
    </row>
    <row r="61" spans="1:16" s="13" customFormat="1" ht="31.5">
      <c r="A61" s="302"/>
      <c r="B61" s="41" t="s">
        <v>601</v>
      </c>
      <c r="C61" s="42"/>
      <c r="D61" s="43"/>
      <c r="E61" s="43"/>
      <c r="F61" s="54">
        <v>220</v>
      </c>
      <c r="G61" s="54"/>
      <c r="H61" s="54">
        <v>220</v>
      </c>
      <c r="I61" s="54">
        <v>220</v>
      </c>
      <c r="J61" s="54"/>
      <c r="K61" s="54">
        <v>220</v>
      </c>
      <c r="L61" s="48" t="s">
        <v>594</v>
      </c>
      <c r="M61" s="74"/>
      <c r="N61" s="12"/>
      <c r="P61" s="16">
        <f>D62-E62</f>
        <v>2865</v>
      </c>
    </row>
    <row r="62" spans="1:21" ht="31.5">
      <c r="A62" s="303"/>
      <c r="B62" s="41" t="s">
        <v>602</v>
      </c>
      <c r="C62" s="36">
        <v>426</v>
      </c>
      <c r="D62" s="37">
        <v>21695</v>
      </c>
      <c r="E62" s="37">
        <v>18830</v>
      </c>
      <c r="F62" s="56">
        <v>2800</v>
      </c>
      <c r="G62" s="53"/>
      <c r="H62" s="56">
        <v>2800</v>
      </c>
      <c r="I62" s="56">
        <v>2800</v>
      </c>
      <c r="J62" s="53"/>
      <c r="K62" s="56">
        <v>2800</v>
      </c>
      <c r="L62" s="48" t="s">
        <v>594</v>
      </c>
      <c r="M62" s="71" t="s">
        <v>540</v>
      </c>
      <c r="N62" s="291" t="s">
        <v>603</v>
      </c>
      <c r="O62" s="66"/>
      <c r="P62" s="66">
        <f>12723+6108</f>
        <v>18831</v>
      </c>
      <c r="Q62" s="298">
        <f>D62-P62</f>
        <v>2864</v>
      </c>
      <c r="R62" s="66"/>
      <c r="S62" s="66"/>
      <c r="T62" s="66"/>
      <c r="U62" s="66"/>
    </row>
    <row r="63" spans="1:21" ht="31.5">
      <c r="A63" s="303"/>
      <c r="B63" s="41" t="s">
        <v>604</v>
      </c>
      <c r="C63" s="42"/>
      <c r="D63" s="43">
        <v>2796</v>
      </c>
      <c r="E63" s="43">
        <v>1000</v>
      </c>
      <c r="F63" s="56">
        <v>1500</v>
      </c>
      <c r="G63" s="53"/>
      <c r="H63" s="56">
        <v>1500</v>
      </c>
      <c r="I63" s="56">
        <v>1500</v>
      </c>
      <c r="J63" s="53"/>
      <c r="K63" s="56">
        <v>1500</v>
      </c>
      <c r="L63" s="48" t="s">
        <v>594</v>
      </c>
      <c r="M63" s="71" t="s">
        <v>540</v>
      </c>
      <c r="N63" s="417" t="s">
        <v>605</v>
      </c>
      <c r="O63" s="66"/>
      <c r="P63" s="66"/>
      <c r="Q63" s="66"/>
      <c r="R63" s="66"/>
      <c r="S63" s="66"/>
      <c r="T63" s="66"/>
      <c r="U63" s="66"/>
    </row>
    <row r="64" spans="1:21" ht="31.5">
      <c r="A64" s="303"/>
      <c r="B64" s="41" t="s">
        <v>606</v>
      </c>
      <c r="C64" s="42">
        <v>2103</v>
      </c>
      <c r="D64" s="43">
        <v>5373</v>
      </c>
      <c r="E64" s="43">
        <v>3770</v>
      </c>
      <c r="F64" s="56">
        <v>475</v>
      </c>
      <c r="G64" s="53"/>
      <c r="H64" s="56">
        <v>475</v>
      </c>
      <c r="I64" s="56">
        <v>475</v>
      </c>
      <c r="J64" s="53"/>
      <c r="K64" s="56">
        <v>475</v>
      </c>
      <c r="L64" s="47" t="s">
        <v>607</v>
      </c>
      <c r="M64" s="71" t="s">
        <v>540</v>
      </c>
      <c r="N64" s="417"/>
      <c r="O64" s="66"/>
      <c r="P64" s="66">
        <f>4241-3768</f>
        <v>473</v>
      </c>
      <c r="Q64" s="66"/>
      <c r="R64" s="66"/>
      <c r="S64" s="66"/>
      <c r="T64" s="66"/>
      <c r="U64" s="66"/>
    </row>
    <row r="65" spans="1:21" ht="31.5">
      <c r="A65" s="303"/>
      <c r="B65" s="41" t="s">
        <v>608</v>
      </c>
      <c r="C65" s="42">
        <v>1557</v>
      </c>
      <c r="D65" s="43">
        <v>3527</v>
      </c>
      <c r="E65" s="43">
        <v>2520</v>
      </c>
      <c r="F65" s="56">
        <v>840</v>
      </c>
      <c r="G65" s="53"/>
      <c r="H65" s="56">
        <v>840</v>
      </c>
      <c r="I65" s="56">
        <v>840</v>
      </c>
      <c r="J65" s="53"/>
      <c r="K65" s="56">
        <v>840</v>
      </c>
      <c r="L65" s="48" t="s">
        <v>594</v>
      </c>
      <c r="M65" s="71" t="s">
        <v>540</v>
      </c>
      <c r="N65" s="417"/>
      <c r="O65" s="66"/>
      <c r="P65" s="66">
        <f>3359-2520</f>
        <v>839</v>
      </c>
      <c r="Q65" s="66"/>
      <c r="R65" s="66"/>
      <c r="S65" s="66"/>
      <c r="T65" s="66"/>
      <c r="U65" s="66"/>
    </row>
    <row r="66" spans="1:21" ht="31.5">
      <c r="A66" s="303"/>
      <c r="B66" s="41" t="s">
        <v>609</v>
      </c>
      <c r="C66" s="42">
        <v>1170</v>
      </c>
      <c r="D66" s="43">
        <v>3467</v>
      </c>
      <c r="E66" s="43">
        <v>3160</v>
      </c>
      <c r="F66" s="56">
        <v>195</v>
      </c>
      <c r="G66" s="53"/>
      <c r="H66" s="56">
        <v>195</v>
      </c>
      <c r="I66" s="56">
        <v>195</v>
      </c>
      <c r="J66" s="53"/>
      <c r="K66" s="56">
        <v>195</v>
      </c>
      <c r="L66" s="48" t="s">
        <v>594</v>
      </c>
      <c r="M66" s="71" t="s">
        <v>540</v>
      </c>
      <c r="N66" s="417"/>
      <c r="O66" s="66"/>
      <c r="P66" s="66">
        <f>3358-3164</f>
        <v>194</v>
      </c>
      <c r="Q66" s="66"/>
      <c r="R66" s="66"/>
      <c r="S66" s="66"/>
      <c r="T66" s="66"/>
      <c r="U66" s="66"/>
    </row>
    <row r="67" spans="1:21" ht="30">
      <c r="A67" s="303"/>
      <c r="B67" s="35" t="s">
        <v>610</v>
      </c>
      <c r="C67" s="57">
        <v>2845</v>
      </c>
      <c r="D67" s="58">
        <v>6399</v>
      </c>
      <c r="E67" s="37"/>
      <c r="F67" s="56">
        <v>430</v>
      </c>
      <c r="G67" s="53"/>
      <c r="H67" s="56">
        <v>430</v>
      </c>
      <c r="I67" s="56">
        <f>K67</f>
        <v>643</v>
      </c>
      <c r="J67" s="53"/>
      <c r="K67" s="56">
        <f>430+213</f>
        <v>643</v>
      </c>
      <c r="L67" s="48" t="s">
        <v>594</v>
      </c>
      <c r="M67" s="71" t="s">
        <v>540</v>
      </c>
      <c r="N67" s="417"/>
      <c r="O67" s="66"/>
      <c r="P67" s="66"/>
      <c r="Q67" s="66"/>
      <c r="R67" s="66"/>
      <c r="S67" s="66"/>
      <c r="T67" s="66"/>
      <c r="U67" s="66"/>
    </row>
    <row r="68" spans="1:21" ht="30">
      <c r="A68" s="303"/>
      <c r="B68" s="35" t="s">
        <v>611</v>
      </c>
      <c r="C68" s="36">
        <v>2379</v>
      </c>
      <c r="D68" s="37">
        <v>4835</v>
      </c>
      <c r="E68" s="37"/>
      <c r="F68" s="56">
        <v>80</v>
      </c>
      <c r="G68" s="53"/>
      <c r="H68" s="56">
        <v>80</v>
      </c>
      <c r="I68" s="56">
        <v>80</v>
      </c>
      <c r="J68" s="53"/>
      <c r="K68" s="56">
        <v>80</v>
      </c>
      <c r="L68" s="47" t="s">
        <v>607</v>
      </c>
      <c r="M68" s="71" t="s">
        <v>540</v>
      </c>
      <c r="N68" s="417"/>
      <c r="O68" s="66"/>
      <c r="P68" s="66">
        <f>1033+1300+530</f>
        <v>2863</v>
      </c>
      <c r="Q68" s="66"/>
      <c r="R68" s="66"/>
      <c r="S68" s="66"/>
      <c r="T68" s="66"/>
      <c r="U68" s="66"/>
    </row>
    <row r="69" spans="1:21" ht="30">
      <c r="A69" s="303"/>
      <c r="B69" s="35" t="s">
        <v>612</v>
      </c>
      <c r="C69" s="36">
        <v>725</v>
      </c>
      <c r="D69" s="37">
        <v>12474</v>
      </c>
      <c r="E69" s="37"/>
      <c r="F69" s="56">
        <v>4000</v>
      </c>
      <c r="G69" s="53"/>
      <c r="H69" s="56">
        <v>4000</v>
      </c>
      <c r="I69" s="56">
        <v>4000</v>
      </c>
      <c r="J69" s="53"/>
      <c r="K69" s="56">
        <v>4000</v>
      </c>
      <c r="L69" s="47" t="s">
        <v>607</v>
      </c>
      <c r="M69" s="71" t="s">
        <v>540</v>
      </c>
      <c r="N69" s="417"/>
      <c r="O69" s="66"/>
      <c r="P69" s="66"/>
      <c r="Q69" s="66"/>
      <c r="R69" s="66"/>
      <c r="S69" s="66"/>
      <c r="T69" s="66"/>
      <c r="U69" s="66"/>
    </row>
    <row r="70" spans="1:21" ht="45">
      <c r="A70" s="303"/>
      <c r="B70" s="304" t="s">
        <v>613</v>
      </c>
      <c r="C70" s="36">
        <v>232</v>
      </c>
      <c r="D70" s="37">
        <v>9533</v>
      </c>
      <c r="E70" s="37"/>
      <c r="F70" s="56">
        <v>4000</v>
      </c>
      <c r="G70" s="53"/>
      <c r="H70" s="56">
        <v>4000</v>
      </c>
      <c r="I70" s="56">
        <v>4000</v>
      </c>
      <c r="J70" s="53"/>
      <c r="K70" s="56">
        <v>4000</v>
      </c>
      <c r="L70" s="59" t="s">
        <v>614</v>
      </c>
      <c r="M70" s="71" t="s">
        <v>540</v>
      </c>
      <c r="N70" s="417"/>
      <c r="O70" s="66"/>
      <c r="P70" s="66"/>
      <c r="Q70" s="66"/>
      <c r="R70" s="66"/>
      <c r="S70" s="66"/>
      <c r="T70" s="66"/>
      <c r="U70" s="66"/>
    </row>
    <row r="71" spans="1:21" ht="30">
      <c r="A71" s="303"/>
      <c r="B71" s="35" t="s">
        <v>615</v>
      </c>
      <c r="C71" s="36"/>
      <c r="D71" s="37"/>
      <c r="E71" s="37"/>
      <c r="F71" s="56">
        <v>7000</v>
      </c>
      <c r="G71" s="53"/>
      <c r="H71" s="56">
        <v>7000</v>
      </c>
      <c r="I71" s="56">
        <v>7000</v>
      </c>
      <c r="J71" s="53"/>
      <c r="K71" s="56">
        <v>7000</v>
      </c>
      <c r="L71" s="48" t="s">
        <v>594</v>
      </c>
      <c r="M71" s="71" t="s">
        <v>540</v>
      </c>
      <c r="N71" s="417"/>
      <c r="O71" s="66"/>
      <c r="P71" s="66"/>
      <c r="Q71" s="66"/>
      <c r="R71" s="66"/>
      <c r="S71" s="66"/>
      <c r="T71" s="66"/>
      <c r="U71" s="66"/>
    </row>
    <row r="72" spans="1:21" ht="30">
      <c r="A72" s="303"/>
      <c r="B72" s="60" t="s">
        <v>616</v>
      </c>
      <c r="C72" s="36"/>
      <c r="D72" s="37"/>
      <c r="E72" s="37"/>
      <c r="F72" s="56">
        <v>5000</v>
      </c>
      <c r="G72" s="53"/>
      <c r="H72" s="56">
        <v>5000</v>
      </c>
      <c r="I72" s="56">
        <v>5000</v>
      </c>
      <c r="J72" s="53"/>
      <c r="K72" s="56">
        <v>5000</v>
      </c>
      <c r="L72" s="48" t="s">
        <v>594</v>
      </c>
      <c r="M72" s="71" t="s">
        <v>540</v>
      </c>
      <c r="N72" s="417"/>
      <c r="O72" s="66"/>
      <c r="P72" s="66"/>
      <c r="Q72" s="66"/>
      <c r="R72" s="66"/>
      <c r="S72" s="66"/>
      <c r="T72" s="66"/>
      <c r="U72" s="66"/>
    </row>
    <row r="73" spans="1:21" ht="30">
      <c r="A73" s="303"/>
      <c r="B73" s="60" t="s">
        <v>617</v>
      </c>
      <c r="C73" s="36"/>
      <c r="D73" s="37"/>
      <c r="E73" s="37"/>
      <c r="F73" s="56">
        <v>2900</v>
      </c>
      <c r="G73" s="53"/>
      <c r="H73" s="56">
        <v>2900</v>
      </c>
      <c r="I73" s="56">
        <v>2900</v>
      </c>
      <c r="J73" s="53"/>
      <c r="K73" s="56">
        <v>2900</v>
      </c>
      <c r="L73" s="48" t="s">
        <v>594</v>
      </c>
      <c r="M73" s="71" t="s">
        <v>540</v>
      </c>
      <c r="N73" s="417"/>
      <c r="O73" s="291">
        <f>F73-490</f>
        <v>2410</v>
      </c>
      <c r="P73" s="298">
        <f>F73-430</f>
        <v>2470</v>
      </c>
      <c r="Q73" s="66"/>
      <c r="R73" s="66"/>
      <c r="S73" s="66"/>
      <c r="T73" s="66"/>
      <c r="U73" s="66"/>
    </row>
    <row r="74" spans="1:21" ht="25.5">
      <c r="A74" s="303"/>
      <c r="B74" s="35" t="s">
        <v>618</v>
      </c>
      <c r="C74" s="36"/>
      <c r="D74" s="37"/>
      <c r="E74" s="37"/>
      <c r="F74" s="56"/>
      <c r="G74" s="53"/>
      <c r="H74" s="56"/>
      <c r="I74" s="56">
        <v>13</v>
      </c>
      <c r="J74" s="53"/>
      <c r="K74" s="56">
        <v>13</v>
      </c>
      <c r="L74" s="48" t="s">
        <v>594</v>
      </c>
      <c r="M74" s="71" t="s">
        <v>540</v>
      </c>
      <c r="N74" s="299"/>
      <c r="O74" s="291"/>
      <c r="P74" s="298"/>
      <c r="Q74" s="66"/>
      <c r="R74" s="66"/>
      <c r="S74" s="66"/>
      <c r="T74" s="66"/>
      <c r="U74" s="66"/>
    </row>
    <row r="75" spans="1:21" ht="31.5">
      <c r="A75" s="302">
        <v>4</v>
      </c>
      <c r="B75" s="134" t="s">
        <v>619</v>
      </c>
      <c r="C75" s="61"/>
      <c r="D75" s="62"/>
      <c r="E75" s="62"/>
      <c r="F75" s="63">
        <v>320</v>
      </c>
      <c r="G75" s="53"/>
      <c r="H75" s="63">
        <v>320</v>
      </c>
      <c r="I75" s="63">
        <v>320</v>
      </c>
      <c r="J75" s="53"/>
      <c r="K75" s="63">
        <v>320</v>
      </c>
      <c r="L75" s="48" t="s">
        <v>594</v>
      </c>
      <c r="M75" s="71"/>
      <c r="N75" s="299"/>
      <c r="O75" s="291"/>
      <c r="P75" s="66"/>
      <c r="Q75" s="66"/>
      <c r="R75" s="66"/>
      <c r="S75" s="66"/>
      <c r="T75" s="66"/>
      <c r="U75" s="66"/>
    </row>
    <row r="76" spans="1:21" ht="21" customHeight="1">
      <c r="A76" s="302" t="s">
        <v>620</v>
      </c>
      <c r="B76" s="134" t="s">
        <v>621</v>
      </c>
      <c r="C76" s="91"/>
      <c r="D76" s="282"/>
      <c r="E76" s="282"/>
      <c r="F76" s="53">
        <f aca="true" t="shared" si="10" ref="F76:K76">F77+F84+F86+F89+F98+F100</f>
        <v>8321</v>
      </c>
      <c r="G76" s="53">
        <f t="shared" si="10"/>
        <v>3500</v>
      </c>
      <c r="H76" s="53">
        <f t="shared" si="10"/>
        <v>4821</v>
      </c>
      <c r="I76" s="53">
        <f t="shared" si="10"/>
        <v>8839</v>
      </c>
      <c r="J76" s="53">
        <f t="shared" si="10"/>
        <v>3673</v>
      </c>
      <c r="K76" s="53">
        <f t="shared" si="10"/>
        <v>5166</v>
      </c>
      <c r="L76" s="51"/>
      <c r="M76" s="71"/>
      <c r="N76" s="291">
        <f>I76-F76</f>
        <v>518</v>
      </c>
      <c r="O76" s="66"/>
      <c r="P76" s="66"/>
      <c r="Q76" s="66"/>
      <c r="R76" s="66"/>
      <c r="S76" s="66"/>
      <c r="T76" s="66"/>
      <c r="U76" s="66"/>
    </row>
    <row r="77" spans="1:21" ht="15.75">
      <c r="A77" s="70">
        <v>1</v>
      </c>
      <c r="B77" s="127" t="s">
        <v>622</v>
      </c>
      <c r="C77" s="83"/>
      <c r="D77" s="166"/>
      <c r="E77" s="166"/>
      <c r="F77" s="50">
        <f>F78+F79</f>
        <v>4000</v>
      </c>
      <c r="G77" s="50">
        <f>G78</f>
        <v>3000</v>
      </c>
      <c r="H77" s="50">
        <f>H78+H79</f>
        <v>1000</v>
      </c>
      <c r="I77" s="50">
        <f>SUM(I78:I83)</f>
        <v>4518</v>
      </c>
      <c r="J77" s="50">
        <f>SUM(J78:J83)</f>
        <v>3173</v>
      </c>
      <c r="K77" s="50">
        <f>SUM(K78:K83)</f>
        <v>1345</v>
      </c>
      <c r="L77" s="48" t="s">
        <v>623</v>
      </c>
      <c r="M77" s="71"/>
      <c r="N77" s="66"/>
      <c r="O77" s="66"/>
      <c r="P77" s="66"/>
      <c r="Q77" s="66"/>
      <c r="R77" s="66"/>
      <c r="S77" s="66"/>
      <c r="T77" s="66"/>
      <c r="U77" s="66"/>
    </row>
    <row r="78" spans="1:21" ht="31.5">
      <c r="A78" s="70"/>
      <c r="B78" s="41" t="s">
        <v>624</v>
      </c>
      <c r="C78" s="42"/>
      <c r="D78" s="43"/>
      <c r="E78" s="43"/>
      <c r="F78" s="50">
        <v>3000</v>
      </c>
      <c r="G78" s="152">
        <v>3000</v>
      </c>
      <c r="H78" s="50"/>
      <c r="I78" s="50">
        <v>3000</v>
      </c>
      <c r="J78" s="152">
        <v>3000</v>
      </c>
      <c r="K78" s="50"/>
      <c r="L78" s="48"/>
      <c r="M78" s="71"/>
      <c r="N78" s="66"/>
      <c r="O78" s="66"/>
      <c r="P78" s="66"/>
      <c r="Q78" s="66"/>
      <c r="R78" s="66"/>
      <c r="S78" s="66"/>
      <c r="T78" s="66"/>
      <c r="U78" s="66"/>
    </row>
    <row r="79" spans="1:21" ht="25.5">
      <c r="A79" s="70"/>
      <c r="B79" s="41" t="s">
        <v>625</v>
      </c>
      <c r="C79" s="42"/>
      <c r="D79" s="43"/>
      <c r="E79" s="43"/>
      <c r="F79" s="50">
        <v>1000</v>
      </c>
      <c r="G79" s="152"/>
      <c r="H79" s="50">
        <v>1000</v>
      </c>
      <c r="I79" s="50">
        <v>1000</v>
      </c>
      <c r="J79" s="152"/>
      <c r="K79" s="50">
        <v>1000</v>
      </c>
      <c r="L79" s="48"/>
      <c r="M79" s="71" t="s">
        <v>540</v>
      </c>
      <c r="N79" s="66"/>
      <c r="O79" s="66"/>
      <c r="P79" s="66"/>
      <c r="Q79" s="66"/>
      <c r="R79" s="66"/>
      <c r="S79" s="66"/>
      <c r="T79" s="66"/>
      <c r="U79" s="66"/>
    </row>
    <row r="80" spans="1:21" ht="15.75">
      <c r="A80" s="70"/>
      <c r="B80" s="41" t="s">
        <v>626</v>
      </c>
      <c r="C80" s="42"/>
      <c r="D80" s="43"/>
      <c r="E80" s="43"/>
      <c r="F80" s="50"/>
      <c r="G80" s="152"/>
      <c r="H80" s="50"/>
      <c r="I80" s="50">
        <f>K80</f>
        <v>44</v>
      </c>
      <c r="J80" s="152"/>
      <c r="K80" s="50">
        <v>44</v>
      </c>
      <c r="L80" s="48"/>
      <c r="M80" s="71"/>
      <c r="N80" s="414" t="s">
        <v>627</v>
      </c>
      <c r="O80" s="66"/>
      <c r="P80" s="66"/>
      <c r="Q80" s="66"/>
      <c r="R80" s="66"/>
      <c r="S80" s="66"/>
      <c r="T80" s="66"/>
      <c r="U80" s="66"/>
    </row>
    <row r="81" spans="1:21" ht="15.75">
      <c r="A81" s="70"/>
      <c r="B81" s="41" t="s">
        <v>628</v>
      </c>
      <c r="C81" s="42"/>
      <c r="D81" s="43"/>
      <c r="E81" s="43"/>
      <c r="F81" s="50"/>
      <c r="G81" s="152"/>
      <c r="H81" s="50"/>
      <c r="I81" s="50">
        <f>K81</f>
        <v>301</v>
      </c>
      <c r="J81" s="152"/>
      <c r="K81" s="50">
        <v>301</v>
      </c>
      <c r="L81" s="48"/>
      <c r="M81" s="71"/>
      <c r="N81" s="414"/>
      <c r="O81" s="66"/>
      <c r="P81" s="66"/>
      <c r="Q81" s="66"/>
      <c r="R81" s="66"/>
      <c r="S81" s="66"/>
      <c r="T81" s="66"/>
      <c r="U81" s="66"/>
    </row>
    <row r="82" spans="1:21" ht="30">
      <c r="A82" s="70"/>
      <c r="B82" s="35" t="s">
        <v>629</v>
      </c>
      <c r="C82" s="42"/>
      <c r="D82" s="43"/>
      <c r="E82" s="43"/>
      <c r="F82" s="50"/>
      <c r="G82" s="152"/>
      <c r="H82" s="50"/>
      <c r="I82" s="50">
        <f>J82</f>
        <v>99</v>
      </c>
      <c r="J82" s="152">
        <v>99</v>
      </c>
      <c r="K82" s="50"/>
      <c r="L82" s="48"/>
      <c r="M82" s="71"/>
      <c r="N82" s="414"/>
      <c r="O82" s="66"/>
      <c r="P82" s="66"/>
      <c r="Q82" s="66"/>
      <c r="R82" s="66"/>
      <c r="S82" s="66"/>
      <c r="T82" s="66"/>
      <c r="U82" s="66"/>
    </row>
    <row r="83" spans="1:21" ht="15.75">
      <c r="A83" s="70"/>
      <c r="B83" s="35" t="s">
        <v>630</v>
      </c>
      <c r="C83" s="42"/>
      <c r="D83" s="43"/>
      <c r="E83" s="43"/>
      <c r="F83" s="50"/>
      <c r="G83" s="152"/>
      <c r="H83" s="50"/>
      <c r="I83" s="50">
        <f>J83</f>
        <v>74</v>
      </c>
      <c r="J83" s="152">
        <v>74</v>
      </c>
      <c r="K83" s="50"/>
      <c r="L83" s="48"/>
      <c r="M83" s="71"/>
      <c r="N83" s="414"/>
      <c r="O83" s="66"/>
      <c r="P83" s="66"/>
      <c r="Q83" s="66"/>
      <c r="R83" s="66"/>
      <c r="S83" s="66"/>
      <c r="T83" s="66"/>
      <c r="U83" s="66"/>
    </row>
    <row r="84" spans="1:21" ht="15.75">
      <c r="A84" s="70">
        <v>2</v>
      </c>
      <c r="B84" s="127" t="s">
        <v>631</v>
      </c>
      <c r="C84" s="83"/>
      <c r="D84" s="166"/>
      <c r="E84" s="166"/>
      <c r="F84" s="50">
        <v>500</v>
      </c>
      <c r="G84" s="152">
        <v>500</v>
      </c>
      <c r="H84" s="50"/>
      <c r="I84" s="50">
        <v>500</v>
      </c>
      <c r="J84" s="152">
        <v>500</v>
      </c>
      <c r="K84" s="50"/>
      <c r="L84" s="48"/>
      <c r="M84" s="71"/>
      <c r="N84" s="66"/>
      <c r="O84" s="66"/>
      <c r="P84" s="66"/>
      <c r="Q84" s="66"/>
      <c r="R84" s="66"/>
      <c r="S84" s="66"/>
      <c r="T84" s="66"/>
      <c r="U84" s="66"/>
    </row>
    <row r="85" spans="1:21" ht="51">
      <c r="A85" s="70"/>
      <c r="B85" s="35" t="s">
        <v>672</v>
      </c>
      <c r="C85" s="57">
        <v>1669</v>
      </c>
      <c r="D85" s="58">
        <v>198000</v>
      </c>
      <c r="E85" s="37"/>
      <c r="F85" s="54">
        <v>500</v>
      </c>
      <c r="G85" s="56">
        <v>500</v>
      </c>
      <c r="H85" s="54"/>
      <c r="I85" s="54">
        <v>500</v>
      </c>
      <c r="J85" s="56">
        <v>500</v>
      </c>
      <c r="K85" s="54"/>
      <c r="L85" s="48" t="s">
        <v>632</v>
      </c>
      <c r="M85" s="71"/>
      <c r="N85" s="66"/>
      <c r="O85" s="66"/>
      <c r="P85" s="66"/>
      <c r="Q85" s="66"/>
      <c r="R85" s="66"/>
      <c r="S85" s="66"/>
      <c r="T85" s="66"/>
      <c r="U85" s="66"/>
    </row>
    <row r="86" spans="1:21" ht="31.5">
      <c r="A86" s="70">
        <v>3</v>
      </c>
      <c r="B86" s="127" t="s">
        <v>633</v>
      </c>
      <c r="C86" s="83"/>
      <c r="D86" s="166"/>
      <c r="E86" s="166"/>
      <c r="F86" s="50">
        <f>F87+F88</f>
        <v>400</v>
      </c>
      <c r="G86" s="50"/>
      <c r="H86" s="50">
        <f>H87+H88</f>
        <v>400</v>
      </c>
      <c r="I86" s="50">
        <f>I87+I88</f>
        <v>400</v>
      </c>
      <c r="J86" s="50"/>
      <c r="K86" s="50">
        <f>K87+K88</f>
        <v>400</v>
      </c>
      <c r="L86" s="48"/>
      <c r="M86" s="71"/>
      <c r="N86" s="66"/>
      <c r="O86" s="66"/>
      <c r="P86" s="66"/>
      <c r="Q86" s="66"/>
      <c r="R86" s="66"/>
      <c r="S86" s="66"/>
      <c r="T86" s="66"/>
      <c r="U86" s="66"/>
    </row>
    <row r="87" spans="1:21" ht="31.5">
      <c r="A87" s="70"/>
      <c r="B87" s="41" t="s">
        <v>634</v>
      </c>
      <c r="C87" s="42"/>
      <c r="D87" s="43"/>
      <c r="E87" s="43"/>
      <c r="F87" s="54">
        <v>200</v>
      </c>
      <c r="G87" s="56"/>
      <c r="H87" s="54">
        <v>200</v>
      </c>
      <c r="I87" s="54">
        <v>200</v>
      </c>
      <c r="J87" s="56"/>
      <c r="K87" s="54">
        <v>200</v>
      </c>
      <c r="L87" s="48" t="s">
        <v>623</v>
      </c>
      <c r="M87" s="75"/>
      <c r="N87" s="66"/>
      <c r="O87" s="66"/>
      <c r="P87" s="66"/>
      <c r="Q87" s="66"/>
      <c r="R87" s="66"/>
      <c r="S87" s="66"/>
      <c r="T87" s="66"/>
      <c r="U87" s="66"/>
    </row>
    <row r="88" spans="1:13" s="66" customFormat="1" ht="31.5">
      <c r="A88" s="70"/>
      <c r="B88" s="41" t="s">
        <v>635</v>
      </c>
      <c r="C88" s="42"/>
      <c r="D88" s="43"/>
      <c r="E88" s="43"/>
      <c r="F88" s="54">
        <v>200</v>
      </c>
      <c r="G88" s="56"/>
      <c r="H88" s="54">
        <v>200</v>
      </c>
      <c r="I88" s="54">
        <v>200</v>
      </c>
      <c r="J88" s="56"/>
      <c r="K88" s="54">
        <v>200</v>
      </c>
      <c r="L88" s="48" t="s">
        <v>623</v>
      </c>
      <c r="M88" s="75"/>
    </row>
    <row r="89" spans="1:21" ht="47.25">
      <c r="A89" s="70">
        <v>4</v>
      </c>
      <c r="B89" s="127" t="s">
        <v>636</v>
      </c>
      <c r="C89" s="83"/>
      <c r="D89" s="166"/>
      <c r="E89" s="166"/>
      <c r="F89" s="54">
        <f>F90+F95+F96+F97</f>
        <v>2871</v>
      </c>
      <c r="G89" s="54"/>
      <c r="H89" s="54">
        <f>H90+H95+H96+H97</f>
        <v>2871</v>
      </c>
      <c r="I89" s="54">
        <f>I90+I95+I96+I97</f>
        <v>2871</v>
      </c>
      <c r="J89" s="54"/>
      <c r="K89" s="54">
        <f>K90+K95+K96+K97</f>
        <v>2871</v>
      </c>
      <c r="L89" s="48" t="s">
        <v>623</v>
      </c>
      <c r="M89" s="71"/>
      <c r="N89" s="66"/>
      <c r="O89" s="66"/>
      <c r="P89" s="66"/>
      <c r="Q89" s="66"/>
      <c r="R89" s="66"/>
      <c r="S89" s="66"/>
      <c r="T89" s="66"/>
      <c r="U89" s="66"/>
    </row>
    <row r="90" spans="1:21" ht="47.25">
      <c r="A90" s="70"/>
      <c r="B90" s="41" t="s">
        <v>637</v>
      </c>
      <c r="C90" s="42"/>
      <c r="D90" s="43"/>
      <c r="E90" s="43"/>
      <c r="F90" s="54">
        <v>600</v>
      </c>
      <c r="G90" s="152"/>
      <c r="H90" s="54">
        <v>600</v>
      </c>
      <c r="I90" s="54">
        <f>I92+I93+I94</f>
        <v>600</v>
      </c>
      <c r="J90" s="54"/>
      <c r="K90" s="54">
        <f>K92+K93+K94</f>
        <v>600</v>
      </c>
      <c r="L90" s="55"/>
      <c r="M90" s="71"/>
      <c r="N90" s="66"/>
      <c r="O90" s="66"/>
      <c r="P90" s="66"/>
      <c r="Q90" s="66"/>
      <c r="R90" s="66"/>
      <c r="S90" s="66"/>
      <c r="T90" s="66"/>
      <c r="U90" s="66"/>
    </row>
    <row r="91" spans="1:21" ht="15.75">
      <c r="A91" s="70"/>
      <c r="B91" s="41" t="s">
        <v>638</v>
      </c>
      <c r="C91" s="42"/>
      <c r="D91" s="43"/>
      <c r="E91" s="43"/>
      <c r="F91" s="54"/>
      <c r="G91" s="152"/>
      <c r="H91" s="54"/>
      <c r="I91" s="54"/>
      <c r="J91" s="152"/>
      <c r="K91" s="54"/>
      <c r="L91" s="55"/>
      <c r="M91" s="71"/>
      <c r="N91" s="66"/>
      <c r="O91" s="66"/>
      <c r="P91" s="66"/>
      <c r="Q91" s="66"/>
      <c r="R91" s="66"/>
      <c r="S91" s="66"/>
      <c r="T91" s="66"/>
      <c r="U91" s="66"/>
    </row>
    <row r="92" spans="1:21" ht="15.75">
      <c r="A92" s="70"/>
      <c r="B92" s="41" t="s">
        <v>639</v>
      </c>
      <c r="C92" s="42"/>
      <c r="D92" s="43"/>
      <c r="E92" s="43"/>
      <c r="F92" s="54"/>
      <c r="G92" s="152"/>
      <c r="H92" s="54"/>
      <c r="I92" s="54">
        <f>K92</f>
        <v>200</v>
      </c>
      <c r="J92" s="152"/>
      <c r="K92" s="54">
        <v>200</v>
      </c>
      <c r="L92" s="55"/>
      <c r="M92" s="71"/>
      <c r="N92" s="66"/>
      <c r="O92" s="66"/>
      <c r="P92" s="66"/>
      <c r="Q92" s="66"/>
      <c r="R92" s="66"/>
      <c r="S92" s="66"/>
      <c r="T92" s="66"/>
      <c r="U92" s="66"/>
    </row>
    <row r="93" spans="1:21" ht="31.5">
      <c r="A93" s="70"/>
      <c r="B93" s="41" t="s">
        <v>640</v>
      </c>
      <c r="C93" s="42"/>
      <c r="D93" s="43"/>
      <c r="E93" s="43"/>
      <c r="F93" s="54"/>
      <c r="G93" s="152"/>
      <c r="H93" s="54"/>
      <c r="I93" s="54">
        <f>K93</f>
        <v>150</v>
      </c>
      <c r="J93" s="152"/>
      <c r="K93" s="54">
        <v>150</v>
      </c>
      <c r="L93" s="55"/>
      <c r="M93" s="71"/>
      <c r="N93" s="66"/>
      <c r="O93" s="66"/>
      <c r="P93" s="66"/>
      <c r="Q93" s="66"/>
      <c r="R93" s="66"/>
      <c r="S93" s="66"/>
      <c r="T93" s="66"/>
      <c r="U93" s="66"/>
    </row>
    <row r="94" spans="1:21" ht="15.75">
      <c r="A94" s="70"/>
      <c r="B94" s="41" t="s">
        <v>641</v>
      </c>
      <c r="C94" s="42"/>
      <c r="D94" s="43"/>
      <c r="E94" s="43"/>
      <c r="F94" s="54"/>
      <c r="G94" s="152"/>
      <c r="H94" s="54"/>
      <c r="I94" s="54">
        <f>K94</f>
        <v>250</v>
      </c>
      <c r="J94" s="152"/>
      <c r="K94" s="54">
        <v>250</v>
      </c>
      <c r="L94" s="55"/>
      <c r="M94" s="71"/>
      <c r="N94" s="66"/>
      <c r="O94" s="66"/>
      <c r="P94" s="66"/>
      <c r="Q94" s="66"/>
      <c r="R94" s="66"/>
      <c r="S94" s="66"/>
      <c r="T94" s="66"/>
      <c r="U94" s="66"/>
    </row>
    <row r="95" spans="1:21" ht="15.75">
      <c r="A95" s="70"/>
      <c r="B95" s="41" t="s">
        <v>642</v>
      </c>
      <c r="C95" s="42"/>
      <c r="D95" s="43"/>
      <c r="E95" s="43"/>
      <c r="F95" s="54">
        <v>300</v>
      </c>
      <c r="G95" s="152"/>
      <c r="H95" s="54">
        <v>300</v>
      </c>
      <c r="I95" s="54">
        <v>300</v>
      </c>
      <c r="J95" s="152"/>
      <c r="K95" s="54">
        <v>300</v>
      </c>
      <c r="L95" s="55"/>
      <c r="M95" s="71"/>
      <c r="N95" s="66"/>
      <c r="O95" s="66"/>
      <c r="P95" s="66"/>
      <c r="Q95" s="66"/>
      <c r="R95" s="66"/>
      <c r="S95" s="66"/>
      <c r="T95" s="66"/>
      <c r="U95" s="66"/>
    </row>
    <row r="96" spans="1:21" ht="63">
      <c r="A96" s="70"/>
      <c r="B96" s="41" t="s">
        <v>643</v>
      </c>
      <c r="C96" s="42"/>
      <c r="D96" s="43"/>
      <c r="E96" s="43"/>
      <c r="F96" s="54">
        <v>471</v>
      </c>
      <c r="G96" s="152"/>
      <c r="H96" s="54">
        <v>471</v>
      </c>
      <c r="I96" s="54">
        <v>471</v>
      </c>
      <c r="J96" s="152"/>
      <c r="K96" s="54">
        <v>471</v>
      </c>
      <c r="L96" s="55"/>
      <c r="M96" s="71"/>
      <c r="N96" s="66"/>
      <c r="O96" s="66"/>
      <c r="P96" s="66"/>
      <c r="Q96" s="66"/>
      <c r="R96" s="66"/>
      <c r="S96" s="66"/>
      <c r="T96" s="66"/>
      <c r="U96" s="66"/>
    </row>
    <row r="97" spans="1:21" ht="31.5">
      <c r="A97" s="70"/>
      <c r="B97" s="41" t="s">
        <v>644</v>
      </c>
      <c r="C97" s="42"/>
      <c r="D97" s="43"/>
      <c r="E97" s="43"/>
      <c r="F97" s="54">
        <v>1500</v>
      </c>
      <c r="G97" s="152"/>
      <c r="H97" s="54">
        <v>1500</v>
      </c>
      <c r="I97" s="54">
        <v>1500</v>
      </c>
      <c r="J97" s="152"/>
      <c r="K97" s="54">
        <v>1500</v>
      </c>
      <c r="L97" s="55"/>
      <c r="M97" s="71"/>
      <c r="N97" s="66"/>
      <c r="O97" s="66"/>
      <c r="P97" s="66"/>
      <c r="Q97" s="66"/>
      <c r="R97" s="66"/>
      <c r="S97" s="66"/>
      <c r="T97" s="66"/>
      <c r="U97" s="66"/>
    </row>
    <row r="98" spans="1:21" ht="47.25">
      <c r="A98" s="70">
        <v>5</v>
      </c>
      <c r="B98" s="127" t="s">
        <v>645</v>
      </c>
      <c r="C98" s="83"/>
      <c r="D98" s="166"/>
      <c r="E98" s="166"/>
      <c r="F98" s="54">
        <v>500</v>
      </c>
      <c r="G98" s="152"/>
      <c r="H98" s="54">
        <v>500</v>
      </c>
      <c r="I98" s="54">
        <v>500</v>
      </c>
      <c r="J98" s="152"/>
      <c r="K98" s="54">
        <v>500</v>
      </c>
      <c r="L98" s="48" t="s">
        <v>623</v>
      </c>
      <c r="M98" s="71"/>
      <c r="N98" s="66"/>
      <c r="O98" s="66"/>
      <c r="P98" s="66"/>
      <c r="Q98" s="66"/>
      <c r="R98" s="66"/>
      <c r="S98" s="66"/>
      <c r="T98" s="66"/>
      <c r="U98" s="66"/>
    </row>
    <row r="99" spans="1:21" ht="47.25">
      <c r="A99" s="70"/>
      <c r="B99" s="41" t="s">
        <v>646</v>
      </c>
      <c r="C99" s="42"/>
      <c r="D99" s="43"/>
      <c r="E99" s="43"/>
      <c r="F99" s="54">
        <v>500</v>
      </c>
      <c r="G99" s="152"/>
      <c r="H99" s="54">
        <v>500</v>
      </c>
      <c r="I99" s="54">
        <v>500</v>
      </c>
      <c r="J99" s="152"/>
      <c r="K99" s="54">
        <v>500</v>
      </c>
      <c r="L99" s="55"/>
      <c r="M99" s="71"/>
      <c r="N99" s="66"/>
      <c r="O99" s="66"/>
      <c r="P99" s="66"/>
      <c r="Q99" s="66"/>
      <c r="R99" s="66"/>
      <c r="S99" s="66"/>
      <c r="T99" s="66"/>
      <c r="U99" s="66"/>
    </row>
    <row r="100" spans="1:21" ht="31.5">
      <c r="A100" s="70">
        <v>6</v>
      </c>
      <c r="B100" s="127" t="s">
        <v>647</v>
      </c>
      <c r="C100" s="83"/>
      <c r="D100" s="166"/>
      <c r="E100" s="166"/>
      <c r="F100" s="54">
        <v>50</v>
      </c>
      <c r="G100" s="152"/>
      <c r="H100" s="54">
        <v>50</v>
      </c>
      <c r="I100" s="54">
        <v>50</v>
      </c>
      <c r="J100" s="152"/>
      <c r="K100" s="54">
        <v>50</v>
      </c>
      <c r="L100" s="48" t="s">
        <v>623</v>
      </c>
      <c r="M100" s="71"/>
      <c r="N100" s="66"/>
      <c r="O100" s="66"/>
      <c r="P100" s="66"/>
      <c r="Q100" s="66"/>
      <c r="R100" s="66"/>
      <c r="S100" s="66"/>
      <c r="T100" s="66"/>
      <c r="U100" s="66"/>
    </row>
    <row r="101" spans="1:21" ht="31.5">
      <c r="A101" s="302" t="s">
        <v>648</v>
      </c>
      <c r="B101" s="134" t="s">
        <v>649</v>
      </c>
      <c r="C101" s="91"/>
      <c r="D101" s="282"/>
      <c r="E101" s="282"/>
      <c r="F101" s="53">
        <f>F102+F103+F104</f>
        <v>2800</v>
      </c>
      <c r="G101" s="53"/>
      <c r="H101" s="53">
        <f>H102+H103+H104</f>
        <v>2800</v>
      </c>
      <c r="I101" s="53">
        <f>I102+I103+I104</f>
        <v>2800</v>
      </c>
      <c r="J101" s="53"/>
      <c r="K101" s="53">
        <f>K102+K103+K104</f>
        <v>2800</v>
      </c>
      <c r="L101" s="51"/>
      <c r="M101" s="71"/>
      <c r="N101" s="66"/>
      <c r="O101" s="66"/>
      <c r="P101" s="66"/>
      <c r="Q101" s="66"/>
      <c r="R101" s="66"/>
      <c r="S101" s="66"/>
      <c r="T101" s="66"/>
      <c r="U101" s="66"/>
    </row>
    <row r="102" spans="1:21" ht="15.75">
      <c r="A102" s="70">
        <v>1</v>
      </c>
      <c r="B102" s="127" t="s">
        <v>650</v>
      </c>
      <c r="C102" s="83"/>
      <c r="D102" s="166"/>
      <c r="E102" s="166"/>
      <c r="F102" s="50">
        <v>1600</v>
      </c>
      <c r="G102" s="50"/>
      <c r="H102" s="50">
        <v>1600</v>
      </c>
      <c r="I102" s="50">
        <v>1600</v>
      </c>
      <c r="J102" s="50"/>
      <c r="K102" s="50">
        <v>1600</v>
      </c>
      <c r="L102" s="48" t="s">
        <v>651</v>
      </c>
      <c r="M102" s="71"/>
      <c r="N102" s="66"/>
      <c r="O102" s="66"/>
      <c r="P102" s="66"/>
      <c r="Q102" s="66"/>
      <c r="R102" s="66"/>
      <c r="S102" s="66"/>
      <c r="T102" s="66"/>
      <c r="U102" s="66"/>
    </row>
    <row r="103" spans="1:21" ht="63">
      <c r="A103" s="70">
        <v>2</v>
      </c>
      <c r="B103" s="127" t="s">
        <v>652</v>
      </c>
      <c r="C103" s="83"/>
      <c r="D103" s="166"/>
      <c r="E103" s="166"/>
      <c r="F103" s="50">
        <v>500</v>
      </c>
      <c r="G103" s="50"/>
      <c r="H103" s="50">
        <v>500</v>
      </c>
      <c r="I103" s="50">
        <v>500</v>
      </c>
      <c r="J103" s="50"/>
      <c r="K103" s="50">
        <v>500</v>
      </c>
      <c r="L103" s="47" t="s">
        <v>533</v>
      </c>
      <c r="M103" s="71"/>
      <c r="N103" s="66"/>
      <c r="O103" s="66"/>
      <c r="P103" s="66"/>
      <c r="Q103" s="66"/>
      <c r="R103" s="66"/>
      <c r="S103" s="66"/>
      <c r="T103" s="66"/>
      <c r="U103" s="66"/>
    </row>
    <row r="104" spans="1:21" ht="31.5">
      <c r="A104" s="70">
        <v>3</v>
      </c>
      <c r="B104" s="127" t="s">
        <v>653</v>
      </c>
      <c r="C104" s="83"/>
      <c r="D104" s="166"/>
      <c r="E104" s="166"/>
      <c r="F104" s="50">
        <v>700</v>
      </c>
      <c r="G104" s="50"/>
      <c r="H104" s="50">
        <v>700</v>
      </c>
      <c r="I104" s="50">
        <v>700</v>
      </c>
      <c r="J104" s="50"/>
      <c r="K104" s="50">
        <v>700</v>
      </c>
      <c r="L104" s="48" t="s">
        <v>651</v>
      </c>
      <c r="M104" s="71"/>
      <c r="N104" s="66"/>
      <c r="O104" s="66"/>
      <c r="P104" s="66"/>
      <c r="Q104" s="66"/>
      <c r="R104" s="66"/>
      <c r="S104" s="66"/>
      <c r="T104" s="66"/>
      <c r="U104" s="66"/>
    </row>
    <row r="105" spans="1:21" ht="31.5">
      <c r="A105" s="302" t="s">
        <v>654</v>
      </c>
      <c r="B105" s="134" t="s">
        <v>655</v>
      </c>
      <c r="C105" s="91"/>
      <c r="D105" s="282"/>
      <c r="E105" s="282"/>
      <c r="F105" s="53">
        <v>1000</v>
      </c>
      <c r="G105" s="63"/>
      <c r="H105" s="53">
        <v>1000</v>
      </c>
      <c r="I105" s="53">
        <v>1000</v>
      </c>
      <c r="J105" s="63"/>
      <c r="K105" s="53">
        <v>1000</v>
      </c>
      <c r="L105" s="48" t="s">
        <v>651</v>
      </c>
      <c r="M105" s="71"/>
      <c r="N105" s="66"/>
      <c r="O105" s="66"/>
      <c r="P105" s="66"/>
      <c r="Q105" s="66"/>
      <c r="R105" s="66"/>
      <c r="S105" s="66"/>
      <c r="T105" s="66"/>
      <c r="U105" s="66"/>
    </row>
    <row r="106" spans="1:21" ht="47.25">
      <c r="A106" s="302" t="s">
        <v>660</v>
      </c>
      <c r="B106" s="134" t="s">
        <v>656</v>
      </c>
      <c r="C106" s="91"/>
      <c r="D106" s="282"/>
      <c r="E106" s="282"/>
      <c r="F106" s="53">
        <f aca="true" t="shared" si="11" ref="F106:K106">F107+F108</f>
        <v>570</v>
      </c>
      <c r="G106" s="53">
        <f t="shared" si="11"/>
        <v>0</v>
      </c>
      <c r="H106" s="53">
        <f t="shared" si="11"/>
        <v>570</v>
      </c>
      <c r="I106" s="53">
        <f t="shared" si="11"/>
        <v>570</v>
      </c>
      <c r="J106" s="53">
        <f t="shared" si="11"/>
        <v>0</v>
      </c>
      <c r="K106" s="53">
        <f t="shared" si="11"/>
        <v>570</v>
      </c>
      <c r="L106" s="48" t="s">
        <v>657</v>
      </c>
      <c r="M106" s="71"/>
      <c r="N106" s="66"/>
      <c r="O106" s="66"/>
      <c r="P106" s="66"/>
      <c r="Q106" s="66"/>
      <c r="R106" s="66"/>
      <c r="S106" s="66"/>
      <c r="T106" s="66"/>
      <c r="U106" s="66"/>
    </row>
    <row r="107" spans="1:21" ht="31.5">
      <c r="A107" s="70">
        <v>1</v>
      </c>
      <c r="B107" s="127" t="s">
        <v>658</v>
      </c>
      <c r="C107" s="83"/>
      <c r="D107" s="166"/>
      <c r="E107" s="166"/>
      <c r="F107" s="50">
        <v>300</v>
      </c>
      <c r="G107" s="50"/>
      <c r="H107" s="50">
        <v>300</v>
      </c>
      <c r="I107" s="50">
        <v>300</v>
      </c>
      <c r="J107" s="50"/>
      <c r="K107" s="50">
        <v>300</v>
      </c>
      <c r="L107" s="48"/>
      <c r="M107" s="71"/>
      <c r="N107" s="66"/>
      <c r="O107" s="66"/>
      <c r="P107" s="66"/>
      <c r="Q107" s="66"/>
      <c r="R107" s="66"/>
      <c r="S107" s="66"/>
      <c r="T107" s="66"/>
      <c r="U107" s="66"/>
    </row>
    <row r="108" spans="1:21" ht="31.5">
      <c r="A108" s="70">
        <v>2</v>
      </c>
      <c r="B108" s="127" t="s">
        <v>659</v>
      </c>
      <c r="C108" s="83"/>
      <c r="D108" s="166"/>
      <c r="E108" s="166"/>
      <c r="F108" s="50">
        <v>270</v>
      </c>
      <c r="G108" s="50"/>
      <c r="H108" s="50">
        <v>270</v>
      </c>
      <c r="I108" s="50">
        <v>270</v>
      </c>
      <c r="J108" s="50"/>
      <c r="K108" s="50">
        <v>270</v>
      </c>
      <c r="L108" s="48"/>
      <c r="M108" s="71"/>
      <c r="N108" s="66"/>
      <c r="O108" s="66"/>
      <c r="P108" s="66"/>
      <c r="Q108" s="66"/>
      <c r="R108" s="66"/>
      <c r="S108" s="66"/>
      <c r="T108" s="66"/>
      <c r="U108" s="66"/>
    </row>
    <row r="109" spans="1:13" s="64" customFormat="1" ht="15.75">
      <c r="A109" s="319" t="s">
        <v>661</v>
      </c>
      <c r="B109" s="320" t="s">
        <v>662</v>
      </c>
      <c r="C109" s="67"/>
      <c r="D109" s="68"/>
      <c r="E109" s="68"/>
      <c r="F109" s="67"/>
      <c r="G109" s="67"/>
      <c r="H109" s="67"/>
      <c r="I109" s="68">
        <f>J109+K109</f>
        <v>2869</v>
      </c>
      <c r="J109" s="68">
        <v>2869</v>
      </c>
      <c r="K109" s="68"/>
      <c r="L109" s="67"/>
      <c r="M109" s="76"/>
    </row>
    <row r="110" spans="1:13" s="64" customFormat="1" ht="31.5">
      <c r="A110" s="321" t="s">
        <v>666</v>
      </c>
      <c r="B110" s="322" t="s">
        <v>665</v>
      </c>
      <c r="C110" s="323"/>
      <c r="D110" s="136"/>
      <c r="E110" s="136"/>
      <c r="F110" s="136">
        <f>G110+H110</f>
        <v>13950</v>
      </c>
      <c r="G110" s="136">
        <v>12500</v>
      </c>
      <c r="H110" s="136">
        <v>1450</v>
      </c>
      <c r="I110" s="136">
        <f>J110+K110</f>
        <v>13950</v>
      </c>
      <c r="J110" s="136">
        <v>12500</v>
      </c>
      <c r="K110" s="136">
        <v>1450</v>
      </c>
      <c r="L110" s="67"/>
      <c r="M110" s="77"/>
    </row>
    <row r="111" spans="1:13" s="64" customFormat="1" ht="31.5">
      <c r="A111" s="321" t="s">
        <v>673</v>
      </c>
      <c r="B111" s="322" t="s">
        <v>667</v>
      </c>
      <c r="C111" s="323"/>
      <c r="D111" s="136"/>
      <c r="E111" s="136"/>
      <c r="F111" s="136">
        <f>G111+H111</f>
        <v>35556</v>
      </c>
      <c r="G111" s="136">
        <v>23700</v>
      </c>
      <c r="H111" s="136">
        <v>11856</v>
      </c>
      <c r="I111" s="136">
        <f>J111+K111</f>
        <v>35556</v>
      </c>
      <c r="J111" s="136">
        <v>23700</v>
      </c>
      <c r="K111" s="136">
        <v>11856</v>
      </c>
      <c r="L111" s="67" t="s">
        <v>668</v>
      </c>
      <c r="M111" s="77"/>
    </row>
    <row r="112" spans="1:13" s="20" customFormat="1" ht="16.5" thickBot="1">
      <c r="A112" s="78"/>
      <c r="B112" s="79"/>
      <c r="C112" s="80"/>
      <c r="D112" s="81"/>
      <c r="E112" s="81"/>
      <c r="F112" s="80"/>
      <c r="G112" s="80"/>
      <c r="H112" s="80"/>
      <c r="I112" s="80"/>
      <c r="J112" s="80"/>
      <c r="K112" s="80"/>
      <c r="L112" s="80"/>
      <c r="M112" s="82"/>
    </row>
    <row r="113" spans="2:12" s="20" customFormat="1" ht="15.75">
      <c r="B113" s="27"/>
      <c r="C113" s="21"/>
      <c r="D113" s="22"/>
      <c r="E113" s="22"/>
      <c r="F113" s="21"/>
      <c r="G113" s="21"/>
      <c r="H113" s="21"/>
      <c r="I113" s="21"/>
      <c r="J113" s="21"/>
      <c r="K113" s="21"/>
      <c r="L113" s="21"/>
    </row>
    <row r="114" spans="2:12" s="20" customFormat="1" ht="15.75">
      <c r="B114" s="27"/>
      <c r="C114" s="21"/>
      <c r="D114" s="22"/>
      <c r="E114" s="22"/>
      <c r="F114" s="21"/>
      <c r="G114" s="21"/>
      <c r="H114" s="21"/>
      <c r="I114" s="21"/>
      <c r="J114" s="21"/>
      <c r="K114" s="21"/>
      <c r="L114" s="21"/>
    </row>
    <row r="115" spans="2:12" s="20" customFormat="1" ht="15.75">
      <c r="B115" s="27"/>
      <c r="C115" s="21"/>
      <c r="D115" s="22"/>
      <c r="E115" s="22"/>
      <c r="F115" s="21"/>
      <c r="G115" s="21"/>
      <c r="H115" s="21"/>
      <c r="I115" s="21"/>
      <c r="J115" s="21"/>
      <c r="K115" s="21"/>
      <c r="L115" s="21"/>
    </row>
    <row r="116" spans="2:12" s="20" customFormat="1" ht="15.75">
      <c r="B116" s="27"/>
      <c r="C116" s="21"/>
      <c r="D116" s="22"/>
      <c r="E116" s="22"/>
      <c r="F116" s="21"/>
      <c r="G116" s="21"/>
      <c r="H116" s="21"/>
      <c r="I116" s="21"/>
      <c r="J116" s="21"/>
      <c r="K116" s="21"/>
      <c r="L116" s="21"/>
    </row>
    <row r="117" spans="2:12" s="20" customFormat="1" ht="15.75">
      <c r="B117" s="27"/>
      <c r="C117" s="21"/>
      <c r="D117" s="22"/>
      <c r="E117" s="22"/>
      <c r="F117" s="21"/>
      <c r="G117" s="21"/>
      <c r="H117" s="21"/>
      <c r="I117" s="21"/>
      <c r="J117" s="21"/>
      <c r="K117" s="21"/>
      <c r="L117" s="21"/>
    </row>
    <row r="118" spans="2:12" s="20" customFormat="1" ht="15.75">
      <c r="B118" s="27"/>
      <c r="C118" s="21"/>
      <c r="D118" s="22"/>
      <c r="E118" s="22"/>
      <c r="F118" s="21"/>
      <c r="G118" s="21"/>
      <c r="H118" s="21"/>
      <c r="I118" s="21"/>
      <c r="J118" s="21"/>
      <c r="K118" s="21"/>
      <c r="L118" s="21"/>
    </row>
    <row r="119" spans="2:12" s="20" customFormat="1" ht="15.75">
      <c r="B119" s="27"/>
      <c r="C119" s="21"/>
      <c r="D119" s="22"/>
      <c r="E119" s="22"/>
      <c r="F119" s="21"/>
      <c r="G119" s="21"/>
      <c r="H119" s="21"/>
      <c r="I119" s="21"/>
      <c r="J119" s="21"/>
      <c r="K119" s="21"/>
      <c r="L119" s="21"/>
    </row>
    <row r="120" spans="2:12" s="20" customFormat="1" ht="15.75">
      <c r="B120" s="27"/>
      <c r="C120" s="21"/>
      <c r="D120" s="22"/>
      <c r="E120" s="22"/>
      <c r="F120" s="21"/>
      <c r="G120" s="21"/>
      <c r="H120" s="21"/>
      <c r="I120" s="21"/>
      <c r="J120" s="21"/>
      <c r="K120" s="21"/>
      <c r="L120" s="21"/>
    </row>
    <row r="121" spans="3:12" s="20" customFormat="1" ht="15.75">
      <c r="C121" s="21"/>
      <c r="D121" s="22"/>
      <c r="E121" s="22"/>
      <c r="F121" s="21"/>
      <c r="G121" s="21"/>
      <c r="H121" s="21"/>
      <c r="I121" s="21"/>
      <c r="J121" s="21"/>
      <c r="K121" s="21"/>
      <c r="L121" s="21"/>
    </row>
    <row r="122" spans="3:12" s="20" customFormat="1" ht="15.75">
      <c r="C122" s="21"/>
      <c r="D122" s="22"/>
      <c r="E122" s="22"/>
      <c r="F122" s="21"/>
      <c r="G122" s="21"/>
      <c r="H122" s="21"/>
      <c r="I122" s="21"/>
      <c r="J122" s="21"/>
      <c r="K122" s="21"/>
      <c r="L122" s="21"/>
    </row>
    <row r="123" spans="3:12" s="20" customFormat="1" ht="15.75">
      <c r="C123" s="21"/>
      <c r="D123" s="22"/>
      <c r="E123" s="22"/>
      <c r="F123" s="21"/>
      <c r="G123" s="21"/>
      <c r="H123" s="21"/>
      <c r="I123" s="21"/>
      <c r="J123" s="21"/>
      <c r="K123" s="21"/>
      <c r="L123" s="21"/>
    </row>
    <row r="124" spans="3:12" s="20" customFormat="1" ht="15.75">
      <c r="C124" s="21"/>
      <c r="D124" s="22"/>
      <c r="E124" s="22"/>
      <c r="F124" s="21"/>
      <c r="G124" s="21"/>
      <c r="H124" s="21"/>
      <c r="I124" s="21"/>
      <c r="J124" s="21"/>
      <c r="K124" s="21"/>
      <c r="L124" s="21"/>
    </row>
    <row r="125" spans="3:12" s="20" customFormat="1" ht="15.75">
      <c r="C125" s="21"/>
      <c r="D125" s="22"/>
      <c r="E125" s="22"/>
      <c r="F125" s="21"/>
      <c r="G125" s="21"/>
      <c r="H125" s="21"/>
      <c r="I125" s="21"/>
      <c r="J125" s="21"/>
      <c r="K125" s="21"/>
      <c r="L125" s="21"/>
    </row>
    <row r="126" spans="3:12" s="20" customFormat="1" ht="15.75">
      <c r="C126" s="21"/>
      <c r="D126" s="22"/>
      <c r="E126" s="22"/>
      <c r="F126" s="21"/>
      <c r="G126" s="21"/>
      <c r="H126" s="21"/>
      <c r="I126" s="21"/>
      <c r="J126" s="21"/>
      <c r="K126" s="21"/>
      <c r="L126" s="21"/>
    </row>
    <row r="127" spans="3:12" s="20" customFormat="1" ht="15.75">
      <c r="C127" s="21"/>
      <c r="D127" s="22"/>
      <c r="E127" s="22"/>
      <c r="F127" s="21"/>
      <c r="G127" s="21"/>
      <c r="H127" s="21"/>
      <c r="I127" s="21"/>
      <c r="J127" s="21"/>
      <c r="K127" s="21"/>
      <c r="L127" s="21"/>
    </row>
    <row r="128" spans="3:12" s="20" customFormat="1" ht="15.75">
      <c r="C128" s="21"/>
      <c r="D128" s="22"/>
      <c r="E128" s="22"/>
      <c r="F128" s="21"/>
      <c r="G128" s="21"/>
      <c r="H128" s="21"/>
      <c r="I128" s="21"/>
      <c r="J128" s="21"/>
      <c r="K128" s="21"/>
      <c r="L128" s="21"/>
    </row>
    <row r="129" spans="3:12" s="20" customFormat="1" ht="15.75">
      <c r="C129" s="21"/>
      <c r="D129" s="22"/>
      <c r="E129" s="22"/>
      <c r="F129" s="21"/>
      <c r="G129" s="21"/>
      <c r="H129" s="21"/>
      <c r="I129" s="21"/>
      <c r="J129" s="21"/>
      <c r="K129" s="21"/>
      <c r="L129" s="21"/>
    </row>
    <row r="130" spans="3:12" s="20" customFormat="1" ht="15.75">
      <c r="C130" s="21"/>
      <c r="D130" s="22"/>
      <c r="E130" s="22"/>
      <c r="F130" s="21"/>
      <c r="G130" s="21"/>
      <c r="H130" s="21"/>
      <c r="I130" s="21"/>
      <c r="J130" s="21"/>
      <c r="K130" s="21"/>
      <c r="L130" s="21"/>
    </row>
    <row r="131" spans="3:12" s="20" customFormat="1" ht="15.75">
      <c r="C131" s="21"/>
      <c r="D131" s="22"/>
      <c r="E131" s="22"/>
      <c r="F131" s="21"/>
      <c r="G131" s="21"/>
      <c r="H131" s="21"/>
      <c r="I131" s="21"/>
      <c r="J131" s="21"/>
      <c r="K131" s="21"/>
      <c r="L131" s="21"/>
    </row>
    <row r="132" spans="3:12" s="20" customFormat="1" ht="15.75">
      <c r="C132" s="21"/>
      <c r="D132" s="22"/>
      <c r="E132" s="22"/>
      <c r="F132" s="21"/>
      <c r="G132" s="21"/>
      <c r="H132" s="21"/>
      <c r="I132" s="21"/>
      <c r="J132" s="21"/>
      <c r="K132" s="21"/>
      <c r="L132" s="21"/>
    </row>
    <row r="133" spans="3:12" s="20" customFormat="1" ht="15.75">
      <c r="C133" s="21"/>
      <c r="D133" s="22"/>
      <c r="E133" s="22"/>
      <c r="F133" s="21"/>
      <c r="G133" s="21"/>
      <c r="H133" s="21"/>
      <c r="I133" s="21"/>
      <c r="J133" s="21"/>
      <c r="K133" s="21"/>
      <c r="L133" s="21"/>
    </row>
    <row r="134" spans="3:12" s="20" customFormat="1" ht="15.75">
      <c r="C134" s="21"/>
      <c r="D134" s="22"/>
      <c r="E134" s="22"/>
      <c r="F134" s="21"/>
      <c r="G134" s="21"/>
      <c r="H134" s="21"/>
      <c r="I134" s="21"/>
      <c r="J134" s="21"/>
      <c r="K134" s="21"/>
      <c r="L134" s="21"/>
    </row>
    <row r="135" spans="3:12" s="20" customFormat="1" ht="15.75">
      <c r="C135" s="21"/>
      <c r="D135" s="22"/>
      <c r="E135" s="22"/>
      <c r="F135" s="21"/>
      <c r="G135" s="21"/>
      <c r="H135" s="21"/>
      <c r="I135" s="21"/>
      <c r="J135" s="21"/>
      <c r="K135" s="21"/>
      <c r="L135" s="21"/>
    </row>
    <row r="136" spans="3:12" s="20" customFormat="1" ht="15.75">
      <c r="C136" s="21"/>
      <c r="D136" s="22"/>
      <c r="E136" s="22"/>
      <c r="F136" s="21"/>
      <c r="G136" s="21"/>
      <c r="H136" s="21"/>
      <c r="I136" s="21"/>
      <c r="J136" s="21"/>
      <c r="K136" s="21"/>
      <c r="L136" s="21"/>
    </row>
    <row r="137" spans="3:12" s="20" customFormat="1" ht="15.75">
      <c r="C137" s="21"/>
      <c r="D137" s="22"/>
      <c r="E137" s="22"/>
      <c r="F137" s="21"/>
      <c r="G137" s="21"/>
      <c r="H137" s="21"/>
      <c r="I137" s="21"/>
      <c r="J137" s="21"/>
      <c r="K137" s="21"/>
      <c r="L137" s="21"/>
    </row>
    <row r="138" spans="3:12" s="20" customFormat="1" ht="15.75">
      <c r="C138" s="21"/>
      <c r="D138" s="22"/>
      <c r="E138" s="22"/>
      <c r="F138" s="21"/>
      <c r="G138" s="21"/>
      <c r="H138" s="21"/>
      <c r="I138" s="21"/>
      <c r="J138" s="21"/>
      <c r="K138" s="21"/>
      <c r="L138" s="21"/>
    </row>
    <row r="139" spans="3:12" s="20" customFormat="1" ht="15.75">
      <c r="C139" s="21"/>
      <c r="D139" s="22"/>
      <c r="E139" s="22"/>
      <c r="F139" s="21"/>
      <c r="G139" s="21"/>
      <c r="H139" s="21"/>
      <c r="I139" s="21"/>
      <c r="J139" s="21"/>
      <c r="K139" s="21"/>
      <c r="L139" s="21"/>
    </row>
    <row r="140" spans="3:12" s="20" customFormat="1" ht="15.75">
      <c r="C140" s="21"/>
      <c r="D140" s="22"/>
      <c r="E140" s="22"/>
      <c r="F140" s="21"/>
      <c r="G140" s="21"/>
      <c r="H140" s="21"/>
      <c r="I140" s="21"/>
      <c r="J140" s="21"/>
      <c r="K140" s="21"/>
      <c r="L140" s="21"/>
    </row>
    <row r="141" spans="3:12" s="20" customFormat="1" ht="15.75">
      <c r="C141" s="21"/>
      <c r="D141" s="22"/>
      <c r="E141" s="22"/>
      <c r="F141" s="21"/>
      <c r="G141" s="21"/>
      <c r="H141" s="21"/>
      <c r="I141" s="21"/>
      <c r="J141" s="21"/>
      <c r="K141" s="21"/>
      <c r="L141" s="21"/>
    </row>
    <row r="142" spans="3:12" s="20" customFormat="1" ht="15.75">
      <c r="C142" s="21"/>
      <c r="D142" s="22"/>
      <c r="E142" s="22"/>
      <c r="F142" s="21"/>
      <c r="G142" s="21"/>
      <c r="H142" s="21"/>
      <c r="I142" s="21"/>
      <c r="J142" s="21"/>
      <c r="K142" s="21"/>
      <c r="L142" s="21"/>
    </row>
    <row r="143" spans="3:12" s="20" customFormat="1" ht="15.75">
      <c r="C143" s="21"/>
      <c r="D143" s="22"/>
      <c r="E143" s="22"/>
      <c r="F143" s="21"/>
      <c r="G143" s="21"/>
      <c r="H143" s="21"/>
      <c r="I143" s="21"/>
      <c r="J143" s="21"/>
      <c r="K143" s="21"/>
      <c r="L143" s="21"/>
    </row>
    <row r="144" spans="3:12" s="20" customFormat="1" ht="15.75">
      <c r="C144" s="21"/>
      <c r="D144" s="22"/>
      <c r="E144" s="22"/>
      <c r="F144" s="21"/>
      <c r="G144" s="21"/>
      <c r="H144" s="21"/>
      <c r="I144" s="21"/>
      <c r="J144" s="21"/>
      <c r="K144" s="21"/>
      <c r="L144" s="21"/>
    </row>
    <row r="145" spans="3:12" s="20" customFormat="1" ht="15.75">
      <c r="C145" s="21"/>
      <c r="D145" s="22"/>
      <c r="E145" s="22"/>
      <c r="F145" s="21"/>
      <c r="G145" s="21"/>
      <c r="H145" s="21"/>
      <c r="I145" s="21"/>
      <c r="J145" s="21"/>
      <c r="K145" s="21"/>
      <c r="L145" s="21"/>
    </row>
    <row r="146" spans="3:12" s="26" customFormat="1" ht="15.75">
      <c r="C146" s="23"/>
      <c r="D146" s="24"/>
      <c r="E146" s="24"/>
      <c r="F146" s="23"/>
      <c r="G146" s="23"/>
      <c r="H146" s="23"/>
      <c r="I146" s="23"/>
      <c r="J146" s="23"/>
      <c r="K146" s="23"/>
      <c r="L146" s="25"/>
    </row>
    <row r="147" spans="3:12" s="26" customFormat="1" ht="15.75">
      <c r="C147" s="23"/>
      <c r="D147" s="24"/>
      <c r="E147" s="24"/>
      <c r="F147" s="23"/>
      <c r="G147" s="23"/>
      <c r="H147" s="23"/>
      <c r="I147" s="23"/>
      <c r="J147" s="23"/>
      <c r="K147" s="23"/>
      <c r="L147" s="25"/>
    </row>
    <row r="148" spans="3:12" s="26" customFormat="1" ht="15.75">
      <c r="C148" s="23"/>
      <c r="D148" s="24"/>
      <c r="E148" s="24"/>
      <c r="F148" s="23"/>
      <c r="G148" s="23"/>
      <c r="H148" s="23"/>
      <c r="I148" s="23"/>
      <c r="J148" s="23"/>
      <c r="K148" s="23"/>
      <c r="L148" s="25"/>
    </row>
    <row r="149" spans="3:12" s="26" customFormat="1" ht="15.75">
      <c r="C149" s="23"/>
      <c r="D149" s="24"/>
      <c r="E149" s="24"/>
      <c r="F149" s="23"/>
      <c r="G149" s="23"/>
      <c r="H149" s="23"/>
      <c r="I149" s="23"/>
      <c r="J149" s="23"/>
      <c r="K149" s="23"/>
      <c r="L149" s="25"/>
    </row>
    <row r="150" spans="3:12" s="26" customFormat="1" ht="15.75">
      <c r="C150" s="23"/>
      <c r="D150" s="24"/>
      <c r="E150" s="24"/>
      <c r="F150" s="23"/>
      <c r="G150" s="23"/>
      <c r="H150" s="23"/>
      <c r="I150" s="23"/>
      <c r="J150" s="23"/>
      <c r="K150" s="23"/>
      <c r="L150" s="25"/>
    </row>
    <row r="151" spans="3:12" s="26" customFormat="1" ht="15.75">
      <c r="C151" s="23"/>
      <c r="D151" s="24"/>
      <c r="E151" s="24"/>
      <c r="F151" s="23"/>
      <c r="G151" s="23"/>
      <c r="H151" s="23"/>
      <c r="I151" s="23"/>
      <c r="J151" s="23"/>
      <c r="K151" s="23"/>
      <c r="L151" s="25"/>
    </row>
    <row r="152" spans="3:12" s="26" customFormat="1" ht="15.75">
      <c r="C152" s="23"/>
      <c r="D152" s="24"/>
      <c r="E152" s="24"/>
      <c r="F152" s="23"/>
      <c r="G152" s="23"/>
      <c r="H152" s="23"/>
      <c r="I152" s="23"/>
      <c r="J152" s="23"/>
      <c r="K152" s="23"/>
      <c r="L152" s="25"/>
    </row>
    <row r="153" spans="3:12" s="26" customFormat="1" ht="15.75">
      <c r="C153" s="23"/>
      <c r="D153" s="24"/>
      <c r="E153" s="24"/>
      <c r="F153" s="23"/>
      <c r="G153" s="23"/>
      <c r="H153" s="23"/>
      <c r="I153" s="23"/>
      <c r="J153" s="23"/>
      <c r="K153" s="23"/>
      <c r="L153" s="25"/>
    </row>
    <row r="154" spans="3:12" s="26" customFormat="1" ht="15.75">
      <c r="C154" s="23"/>
      <c r="D154" s="24"/>
      <c r="E154" s="24"/>
      <c r="F154" s="23"/>
      <c r="G154" s="23"/>
      <c r="H154" s="23"/>
      <c r="I154" s="23"/>
      <c r="J154" s="23"/>
      <c r="K154" s="23"/>
      <c r="L154" s="25"/>
    </row>
    <row r="155" spans="3:12" s="26" customFormat="1" ht="15.75">
      <c r="C155" s="23"/>
      <c r="D155" s="24"/>
      <c r="E155" s="24"/>
      <c r="F155" s="23"/>
      <c r="G155" s="23"/>
      <c r="H155" s="23"/>
      <c r="I155" s="23"/>
      <c r="J155" s="23"/>
      <c r="K155" s="23"/>
      <c r="L155" s="25"/>
    </row>
    <row r="156" spans="3:12" s="26" customFormat="1" ht="15.75">
      <c r="C156" s="23"/>
      <c r="D156" s="24"/>
      <c r="E156" s="24"/>
      <c r="F156" s="23"/>
      <c r="G156" s="23"/>
      <c r="H156" s="23"/>
      <c r="I156" s="23"/>
      <c r="J156" s="23"/>
      <c r="K156" s="23"/>
      <c r="L156" s="25"/>
    </row>
    <row r="157" spans="3:12" s="26" customFormat="1" ht="15.75">
      <c r="C157" s="23"/>
      <c r="D157" s="24"/>
      <c r="E157" s="24"/>
      <c r="F157" s="23"/>
      <c r="G157" s="23"/>
      <c r="H157" s="23"/>
      <c r="I157" s="23"/>
      <c r="J157" s="23"/>
      <c r="K157" s="23"/>
      <c r="L157" s="25"/>
    </row>
    <row r="158" spans="3:12" s="26" customFormat="1" ht="15.75">
      <c r="C158" s="23"/>
      <c r="D158" s="24"/>
      <c r="E158" s="24"/>
      <c r="F158" s="23"/>
      <c r="G158" s="23"/>
      <c r="H158" s="23"/>
      <c r="I158" s="23"/>
      <c r="J158" s="23"/>
      <c r="K158" s="23"/>
      <c r="L158" s="25"/>
    </row>
    <row r="159" spans="3:12" s="26" customFormat="1" ht="15.75">
      <c r="C159" s="23"/>
      <c r="D159" s="24"/>
      <c r="E159" s="24"/>
      <c r="F159" s="23"/>
      <c r="G159" s="23"/>
      <c r="H159" s="23"/>
      <c r="I159" s="23"/>
      <c r="J159" s="23"/>
      <c r="K159" s="23"/>
      <c r="L159" s="25"/>
    </row>
    <row r="160" spans="3:12" s="26" customFormat="1" ht="15.75">
      <c r="C160" s="23"/>
      <c r="D160" s="24"/>
      <c r="E160" s="24"/>
      <c r="F160" s="23"/>
      <c r="G160" s="23"/>
      <c r="H160" s="23"/>
      <c r="I160" s="23"/>
      <c r="J160" s="23"/>
      <c r="K160" s="23"/>
      <c r="L160" s="25"/>
    </row>
    <row r="161" spans="3:12" s="26" customFormat="1" ht="15.75">
      <c r="C161" s="23"/>
      <c r="D161" s="24"/>
      <c r="E161" s="24"/>
      <c r="F161" s="23"/>
      <c r="G161" s="23"/>
      <c r="H161" s="23"/>
      <c r="I161" s="23"/>
      <c r="J161" s="23"/>
      <c r="K161" s="23"/>
      <c r="L161" s="25"/>
    </row>
    <row r="162" spans="3:12" s="26" customFormat="1" ht="15.75">
      <c r="C162" s="23"/>
      <c r="D162" s="24"/>
      <c r="E162" s="24"/>
      <c r="F162" s="23"/>
      <c r="G162" s="23"/>
      <c r="H162" s="23"/>
      <c r="I162" s="23"/>
      <c r="J162" s="23"/>
      <c r="K162" s="23"/>
      <c r="L162" s="25"/>
    </row>
    <row r="163" spans="3:12" s="26" customFormat="1" ht="15.75">
      <c r="C163" s="23"/>
      <c r="D163" s="24"/>
      <c r="E163" s="24"/>
      <c r="F163" s="23"/>
      <c r="G163" s="23"/>
      <c r="H163" s="23"/>
      <c r="I163" s="23"/>
      <c r="J163" s="23"/>
      <c r="K163" s="23"/>
      <c r="L163" s="25"/>
    </row>
    <row r="164" spans="3:12" s="26" customFormat="1" ht="15.75">
      <c r="C164" s="23"/>
      <c r="D164" s="24"/>
      <c r="E164" s="24"/>
      <c r="F164" s="23"/>
      <c r="G164" s="23"/>
      <c r="H164" s="23"/>
      <c r="I164" s="23"/>
      <c r="J164" s="23"/>
      <c r="K164" s="23"/>
      <c r="L164" s="25"/>
    </row>
    <row r="165" spans="3:12" s="26" customFormat="1" ht="15.75">
      <c r="C165" s="23"/>
      <c r="D165" s="24"/>
      <c r="E165" s="24"/>
      <c r="F165" s="23"/>
      <c r="G165" s="23"/>
      <c r="H165" s="23"/>
      <c r="I165" s="23"/>
      <c r="J165" s="23"/>
      <c r="K165" s="23"/>
      <c r="L165" s="25"/>
    </row>
    <row r="166" spans="3:12" s="26" customFormat="1" ht="15.75">
      <c r="C166" s="23"/>
      <c r="D166" s="24"/>
      <c r="E166" s="24"/>
      <c r="F166" s="23"/>
      <c r="G166" s="23"/>
      <c r="H166" s="23"/>
      <c r="I166" s="23"/>
      <c r="J166" s="23"/>
      <c r="K166" s="23"/>
      <c r="L166" s="25"/>
    </row>
    <row r="167" spans="3:12" s="26" customFormat="1" ht="15.75">
      <c r="C167" s="23"/>
      <c r="D167" s="24"/>
      <c r="E167" s="24"/>
      <c r="F167" s="23"/>
      <c r="G167" s="23"/>
      <c r="H167" s="23"/>
      <c r="I167" s="23"/>
      <c r="J167" s="23"/>
      <c r="K167" s="23"/>
      <c r="L167" s="25"/>
    </row>
    <row r="168" spans="3:12" s="26" customFormat="1" ht="15.75">
      <c r="C168" s="23"/>
      <c r="D168" s="24"/>
      <c r="E168" s="24"/>
      <c r="F168" s="23"/>
      <c r="G168" s="23"/>
      <c r="H168" s="23"/>
      <c r="I168" s="23"/>
      <c r="J168" s="23"/>
      <c r="K168" s="23"/>
      <c r="L168" s="25"/>
    </row>
    <row r="169" spans="3:12" s="26" customFormat="1" ht="15.75">
      <c r="C169" s="23"/>
      <c r="D169" s="24"/>
      <c r="E169" s="24"/>
      <c r="F169" s="23"/>
      <c r="G169" s="23"/>
      <c r="H169" s="23"/>
      <c r="I169" s="23"/>
      <c r="J169" s="23"/>
      <c r="K169" s="23"/>
      <c r="L169" s="25"/>
    </row>
    <row r="170" spans="3:12" s="26" customFormat="1" ht="15.75">
      <c r="C170" s="23"/>
      <c r="D170" s="24"/>
      <c r="E170" s="24"/>
      <c r="F170" s="23"/>
      <c r="G170" s="23"/>
      <c r="H170" s="23"/>
      <c r="I170" s="23"/>
      <c r="J170" s="23"/>
      <c r="K170" s="23"/>
      <c r="L170" s="25"/>
    </row>
    <row r="171" spans="3:12" s="26" customFormat="1" ht="15.75">
      <c r="C171" s="23"/>
      <c r="D171" s="24"/>
      <c r="E171" s="24"/>
      <c r="F171" s="23"/>
      <c r="G171" s="23"/>
      <c r="H171" s="23"/>
      <c r="I171" s="23"/>
      <c r="J171" s="23"/>
      <c r="K171" s="23"/>
      <c r="L171" s="25"/>
    </row>
    <row r="172" spans="3:12" s="26" customFormat="1" ht="15.75">
      <c r="C172" s="23"/>
      <c r="D172" s="24"/>
      <c r="E172" s="24"/>
      <c r="F172" s="23"/>
      <c r="G172" s="23"/>
      <c r="H172" s="23"/>
      <c r="I172" s="23"/>
      <c r="J172" s="23"/>
      <c r="K172" s="23"/>
      <c r="L172" s="25"/>
    </row>
    <row r="173" spans="3:12" s="26" customFormat="1" ht="15.75">
      <c r="C173" s="23"/>
      <c r="D173" s="24"/>
      <c r="E173" s="24"/>
      <c r="F173" s="23"/>
      <c r="G173" s="23"/>
      <c r="H173" s="23"/>
      <c r="I173" s="23"/>
      <c r="J173" s="23"/>
      <c r="K173" s="23"/>
      <c r="L173" s="25"/>
    </row>
    <row r="174" spans="3:12" s="26" customFormat="1" ht="15.75">
      <c r="C174" s="23"/>
      <c r="D174" s="24"/>
      <c r="E174" s="24"/>
      <c r="F174" s="23"/>
      <c r="G174" s="23"/>
      <c r="H174" s="23"/>
      <c r="I174" s="23"/>
      <c r="J174" s="23"/>
      <c r="K174" s="23"/>
      <c r="L174" s="25"/>
    </row>
    <row r="175" spans="3:12" s="26" customFormat="1" ht="15.75">
      <c r="C175" s="23"/>
      <c r="D175" s="24"/>
      <c r="E175" s="24"/>
      <c r="F175" s="23"/>
      <c r="G175" s="23"/>
      <c r="H175" s="23"/>
      <c r="I175" s="23"/>
      <c r="J175" s="23"/>
      <c r="K175" s="23"/>
      <c r="L175" s="25"/>
    </row>
    <row r="176" spans="3:12" s="26" customFormat="1" ht="15.75">
      <c r="C176" s="23"/>
      <c r="D176" s="24"/>
      <c r="E176" s="24"/>
      <c r="F176" s="23"/>
      <c r="G176" s="23"/>
      <c r="H176" s="23"/>
      <c r="I176" s="23"/>
      <c r="J176" s="23"/>
      <c r="K176" s="23"/>
      <c r="L176" s="25"/>
    </row>
    <row r="177" spans="3:12" s="26" customFormat="1" ht="15.75">
      <c r="C177" s="23"/>
      <c r="D177" s="24"/>
      <c r="E177" s="24"/>
      <c r="F177" s="23"/>
      <c r="G177" s="23"/>
      <c r="H177" s="23"/>
      <c r="I177" s="23"/>
      <c r="J177" s="23"/>
      <c r="K177" s="23"/>
      <c r="L177" s="25"/>
    </row>
  </sheetData>
  <sheetProtection/>
  <mergeCells count="16">
    <mergeCell ref="A1:M1"/>
    <mergeCell ref="A3:M3"/>
    <mergeCell ref="A4:M4"/>
    <mergeCell ref="A5:A6"/>
    <mergeCell ref="B5:B6"/>
    <mergeCell ref="C5:C6"/>
    <mergeCell ref="D5:D6"/>
    <mergeCell ref="E5:E6"/>
    <mergeCell ref="F5:H5"/>
    <mergeCell ref="L5:L6"/>
    <mergeCell ref="I5:K5"/>
    <mergeCell ref="N39:N40"/>
    <mergeCell ref="N80:N83"/>
    <mergeCell ref="M5:M6"/>
    <mergeCell ref="N63:N68"/>
    <mergeCell ref="N69:N73"/>
  </mergeCells>
  <printOptions/>
  <pageMargins left="0.14" right="0.18" top="0.69" bottom="0.51" header="0.34" footer="0.25"/>
  <pageSetup horizontalDpi="600" verticalDpi="600" orientation="landscape" scale="85" r:id="rId2"/>
  <headerFooter alignWithMargins="0">
    <oddFooter>&amp;C&amp;P</oddFooter>
  </headerFooter>
  <ignoredErrors>
    <ignoredError sqref="I11 I29 F35:I35" formula="1"/>
  </ignoredErrors>
  <drawing r:id="rId1"/>
</worksheet>
</file>

<file path=xl/worksheets/sheet2.xml><?xml version="1.0" encoding="utf-8"?>
<worksheet xmlns="http://schemas.openxmlformats.org/spreadsheetml/2006/main" xmlns:r="http://schemas.openxmlformats.org/officeDocument/2006/relationships">
  <dimension ref="A1:J175"/>
  <sheetViews>
    <sheetView workbookViewId="0" topLeftCell="A1">
      <selection activeCell="I8" sqref="I8"/>
    </sheetView>
  </sheetViews>
  <sheetFormatPr defaultColWidth="9.140625" defaultRowHeight="12.75"/>
  <cols>
    <col min="2" max="2" width="21.00390625" style="0" customWidth="1"/>
    <col min="3" max="3" width="13.140625" style="0" customWidth="1"/>
    <col min="4" max="4" width="12.28125" style="0" customWidth="1"/>
    <col min="5" max="5" width="11.28125" style="0" customWidth="1"/>
    <col min="6" max="6" width="11.140625" style="0" customWidth="1"/>
    <col min="7" max="7" width="10.8515625" style="0" customWidth="1"/>
    <col min="8" max="8" width="12.28125" style="0" customWidth="1"/>
    <col min="9" max="9" width="12.57421875" style="0" customWidth="1"/>
    <col min="10" max="10" width="11.8515625" style="0" customWidth="1"/>
  </cols>
  <sheetData>
    <row r="1" spans="1:10" ht="18.75">
      <c r="A1" s="353" t="s">
        <v>674</v>
      </c>
      <c r="B1" s="353"/>
      <c r="C1" s="353"/>
      <c r="D1" s="353"/>
      <c r="E1" s="353"/>
      <c r="F1" s="353"/>
      <c r="G1" s="353"/>
      <c r="H1" s="353"/>
      <c r="I1" s="353"/>
      <c r="J1" s="353"/>
    </row>
    <row r="2" spans="1:10" ht="19.5" customHeight="1">
      <c r="A2" s="327" t="s">
        <v>545</v>
      </c>
      <c r="B2" s="327"/>
      <c r="C2" s="327"/>
      <c r="D2" s="327"/>
      <c r="E2" s="327"/>
      <c r="F2" s="327"/>
      <c r="G2" s="327"/>
      <c r="H2" s="327"/>
      <c r="I2" s="327"/>
      <c r="J2" s="327"/>
    </row>
    <row r="3" spans="1:10" ht="16.5">
      <c r="A3" s="25"/>
      <c r="B3" s="84"/>
      <c r="C3" s="85"/>
      <c r="D3" s="84"/>
      <c r="E3" s="84"/>
      <c r="F3" s="84"/>
      <c r="G3" s="86"/>
      <c r="H3" s="86"/>
      <c r="I3" s="292" t="s">
        <v>675</v>
      </c>
      <c r="J3" s="292"/>
    </row>
    <row r="4" spans="1:10" ht="16.5">
      <c r="A4" s="293" t="s">
        <v>514</v>
      </c>
      <c r="B4" s="293" t="s">
        <v>676</v>
      </c>
      <c r="C4" s="293" t="s">
        <v>677</v>
      </c>
      <c r="D4" s="293" t="s">
        <v>678</v>
      </c>
      <c r="E4" s="293" t="s">
        <v>679</v>
      </c>
      <c r="F4" s="293" t="s">
        <v>680</v>
      </c>
      <c r="G4" s="295" t="s">
        <v>681</v>
      </c>
      <c r="H4" s="296"/>
      <c r="I4" s="293" t="s">
        <v>682</v>
      </c>
      <c r="J4" s="293" t="s">
        <v>683</v>
      </c>
    </row>
    <row r="5" spans="1:10" ht="49.5">
      <c r="A5" s="294"/>
      <c r="B5" s="294"/>
      <c r="C5" s="294"/>
      <c r="D5" s="294"/>
      <c r="E5" s="294"/>
      <c r="F5" s="294"/>
      <c r="G5" s="87" t="s">
        <v>684</v>
      </c>
      <c r="H5" s="87" t="s">
        <v>685</v>
      </c>
      <c r="I5" s="294"/>
      <c r="J5" s="294"/>
    </row>
    <row r="6" spans="1:10" ht="16.5">
      <c r="A6" s="256" t="s">
        <v>686</v>
      </c>
      <c r="B6" s="256" t="s">
        <v>687</v>
      </c>
      <c r="C6" s="324">
        <v>1</v>
      </c>
      <c r="D6" s="324">
        <v>2</v>
      </c>
      <c r="E6" s="324">
        <v>3</v>
      </c>
      <c r="F6" s="324">
        <v>4</v>
      </c>
      <c r="G6" s="324">
        <v>5</v>
      </c>
      <c r="H6" s="324">
        <v>6</v>
      </c>
      <c r="I6" s="324">
        <v>7</v>
      </c>
      <c r="J6" s="256">
        <v>8</v>
      </c>
    </row>
    <row r="7" spans="1:10" ht="16.5">
      <c r="A7" s="88"/>
      <c r="B7" s="329" t="s">
        <v>688</v>
      </c>
      <c r="C7" s="330"/>
      <c r="D7" s="331"/>
      <c r="E7" s="331">
        <f>E8+E19+E35+E44+E52+E78+E94+E116+E131+E151+E173</f>
        <v>8636</v>
      </c>
      <c r="F7" s="331">
        <f>G7+H7</f>
        <v>35556</v>
      </c>
      <c r="G7" s="331">
        <f>G8+G19+G35+G44+G52+G78+G94+G116+G131+G151+G173</f>
        <v>23700</v>
      </c>
      <c r="H7" s="331">
        <f>H8+H19+H35+H44+H52+H78+H94+H116+H131+H151+H173</f>
        <v>11856</v>
      </c>
      <c r="I7" s="89"/>
      <c r="J7" s="90"/>
    </row>
    <row r="8" spans="1:10" ht="16.5">
      <c r="A8" s="91" t="s">
        <v>527</v>
      </c>
      <c r="B8" s="92" t="s">
        <v>689</v>
      </c>
      <c r="C8" s="93"/>
      <c r="D8" s="94"/>
      <c r="E8" s="94">
        <f>E9+E13+E16+E18</f>
        <v>0</v>
      </c>
      <c r="F8" s="95">
        <f>G8+H8</f>
        <v>3351</v>
      </c>
      <c r="G8" s="94">
        <f>G9+G13+G16+G18</f>
        <v>2370</v>
      </c>
      <c r="H8" s="94">
        <f>H9+H13+H16+H18</f>
        <v>981</v>
      </c>
      <c r="I8" s="91"/>
      <c r="J8" s="96"/>
    </row>
    <row r="9" spans="1:10" ht="33">
      <c r="A9" s="97">
        <v>1</v>
      </c>
      <c r="B9" s="92" t="s">
        <v>690</v>
      </c>
      <c r="C9" s="93"/>
      <c r="D9" s="94">
        <f>SUM(D10:D12)</f>
        <v>2470</v>
      </c>
      <c r="E9" s="94">
        <f>E12</f>
        <v>0</v>
      </c>
      <c r="F9" s="95">
        <f aca="true" t="shared" si="0" ref="F9:F116">G9+H9</f>
        <v>1653</v>
      </c>
      <c r="G9" s="94">
        <f>SUM(G10:G12)</f>
        <v>1185</v>
      </c>
      <c r="H9" s="94">
        <f>SUM(H10:H12)</f>
        <v>468</v>
      </c>
      <c r="I9" s="91"/>
      <c r="J9" s="98"/>
    </row>
    <row r="10" spans="1:10" ht="33">
      <c r="A10" s="99" t="s">
        <v>691</v>
      </c>
      <c r="B10" s="100" t="s">
        <v>692</v>
      </c>
      <c r="C10" s="62"/>
      <c r="D10" s="101">
        <v>1200</v>
      </c>
      <c r="E10" s="101"/>
      <c r="F10" s="102">
        <f t="shared" si="0"/>
        <v>735</v>
      </c>
      <c r="G10" s="101">
        <v>735</v>
      </c>
      <c r="H10" s="101"/>
      <c r="I10" s="83" t="s">
        <v>693</v>
      </c>
      <c r="J10" s="103"/>
    </row>
    <row r="11" spans="1:10" ht="31.5">
      <c r="A11" s="99" t="s">
        <v>694</v>
      </c>
      <c r="B11" s="100" t="s">
        <v>695</v>
      </c>
      <c r="C11" s="62"/>
      <c r="D11" s="101">
        <v>800</v>
      </c>
      <c r="E11" s="101"/>
      <c r="F11" s="102">
        <f t="shared" si="0"/>
        <v>450</v>
      </c>
      <c r="G11" s="101">
        <v>450</v>
      </c>
      <c r="H11" s="101"/>
      <c r="I11" s="83" t="s">
        <v>693</v>
      </c>
      <c r="J11" s="103"/>
    </row>
    <row r="12" spans="1:10" ht="33">
      <c r="A12" s="99" t="s">
        <v>696</v>
      </c>
      <c r="B12" s="100" t="s">
        <v>697</v>
      </c>
      <c r="C12" s="62"/>
      <c r="D12" s="102">
        <v>470</v>
      </c>
      <c r="E12" s="101"/>
      <c r="F12" s="102">
        <f t="shared" si="0"/>
        <v>468</v>
      </c>
      <c r="G12" s="102"/>
      <c r="H12" s="102">
        <v>468</v>
      </c>
      <c r="I12" s="83" t="s">
        <v>693</v>
      </c>
      <c r="J12" s="103"/>
    </row>
    <row r="13" spans="1:10" ht="33">
      <c r="A13" s="91">
        <v>2</v>
      </c>
      <c r="B13" s="92" t="s">
        <v>698</v>
      </c>
      <c r="C13" s="93"/>
      <c r="D13" s="94">
        <f>SUM(D14:D15)</f>
        <v>2382</v>
      </c>
      <c r="E13" s="94">
        <f>E15</f>
        <v>0</v>
      </c>
      <c r="F13" s="95">
        <f t="shared" si="0"/>
        <v>1653</v>
      </c>
      <c r="G13" s="94">
        <f>SUM(G14:G15)</f>
        <v>1185</v>
      </c>
      <c r="H13" s="94">
        <f>SUM(H14:H15)</f>
        <v>468</v>
      </c>
      <c r="I13" s="83"/>
      <c r="J13" s="98"/>
    </row>
    <row r="14" spans="1:10" ht="60">
      <c r="A14" s="83" t="s">
        <v>531</v>
      </c>
      <c r="B14" s="100" t="s">
        <v>699</v>
      </c>
      <c r="C14" s="62" t="s">
        <v>700</v>
      </c>
      <c r="D14" s="101">
        <v>1912</v>
      </c>
      <c r="E14" s="101"/>
      <c r="F14" s="102">
        <f t="shared" si="0"/>
        <v>1185</v>
      </c>
      <c r="G14" s="101">
        <v>1185</v>
      </c>
      <c r="H14" s="101"/>
      <c r="I14" s="83" t="s">
        <v>701</v>
      </c>
      <c r="J14" s="103"/>
    </row>
    <row r="15" spans="1:10" ht="33">
      <c r="A15" s="83" t="s">
        <v>534</v>
      </c>
      <c r="B15" s="100" t="s">
        <v>697</v>
      </c>
      <c r="C15" s="62"/>
      <c r="D15" s="102">
        <v>470</v>
      </c>
      <c r="E15" s="101"/>
      <c r="F15" s="102">
        <f t="shared" si="0"/>
        <v>468</v>
      </c>
      <c r="G15" s="102"/>
      <c r="H15" s="102">
        <v>468</v>
      </c>
      <c r="I15" s="83" t="s">
        <v>701</v>
      </c>
      <c r="J15" s="103"/>
    </row>
    <row r="16" spans="1:10" ht="16.5">
      <c r="A16" s="91">
        <v>3</v>
      </c>
      <c r="B16" s="92" t="s">
        <v>702</v>
      </c>
      <c r="C16" s="93"/>
      <c r="D16" s="94">
        <f>D17</f>
        <v>0</v>
      </c>
      <c r="E16" s="94">
        <f>E17</f>
        <v>0</v>
      </c>
      <c r="F16" s="95">
        <f t="shared" si="0"/>
        <v>25</v>
      </c>
      <c r="G16" s="94">
        <f>G17</f>
        <v>0</v>
      </c>
      <c r="H16" s="94">
        <f>H17</f>
        <v>25</v>
      </c>
      <c r="I16" s="83"/>
      <c r="J16" s="98"/>
    </row>
    <row r="17" spans="1:10" ht="31.5">
      <c r="A17" s="83" t="s">
        <v>703</v>
      </c>
      <c r="B17" s="100" t="s">
        <v>704</v>
      </c>
      <c r="C17" s="62"/>
      <c r="D17" s="101"/>
      <c r="E17" s="101"/>
      <c r="F17" s="102">
        <f t="shared" si="0"/>
        <v>25</v>
      </c>
      <c r="G17" s="102"/>
      <c r="H17" s="102">
        <v>25</v>
      </c>
      <c r="I17" s="83" t="s">
        <v>705</v>
      </c>
      <c r="J17" s="103"/>
    </row>
    <row r="18" spans="1:10" ht="33">
      <c r="A18" s="91">
        <v>4</v>
      </c>
      <c r="B18" s="92" t="s">
        <v>706</v>
      </c>
      <c r="C18" s="93"/>
      <c r="D18" s="94"/>
      <c r="E18" s="94"/>
      <c r="F18" s="95">
        <f t="shared" si="0"/>
        <v>20</v>
      </c>
      <c r="G18" s="95"/>
      <c r="H18" s="95">
        <v>20</v>
      </c>
      <c r="I18" s="83" t="s">
        <v>707</v>
      </c>
      <c r="J18" s="98"/>
    </row>
    <row r="19" spans="1:10" ht="16.5">
      <c r="A19" s="91" t="s">
        <v>555</v>
      </c>
      <c r="B19" s="92" t="s">
        <v>708</v>
      </c>
      <c r="C19" s="93">
        <f>SUM(C20:C34)</f>
        <v>0</v>
      </c>
      <c r="D19" s="94"/>
      <c r="E19" s="94">
        <f>E20+E23+E26+E34</f>
        <v>2008</v>
      </c>
      <c r="F19" s="95">
        <f t="shared" si="0"/>
        <v>3511</v>
      </c>
      <c r="G19" s="94">
        <f>G20+G23+G26+G34</f>
        <v>2370</v>
      </c>
      <c r="H19" s="94">
        <f>H20+H23+H26+H34</f>
        <v>1141</v>
      </c>
      <c r="I19" s="83"/>
      <c r="J19" s="96"/>
    </row>
    <row r="20" spans="1:10" ht="33">
      <c r="A20" s="91">
        <v>1</v>
      </c>
      <c r="B20" s="92" t="s">
        <v>709</v>
      </c>
      <c r="C20" s="93"/>
      <c r="D20" s="94">
        <f>SUM(D21:D22)</f>
        <v>3107</v>
      </c>
      <c r="E20" s="94">
        <f>SUM(E21:E22)</f>
        <v>658</v>
      </c>
      <c r="F20" s="95">
        <f t="shared" si="0"/>
        <v>1838</v>
      </c>
      <c r="G20" s="94">
        <f>SUM(G21:G22)</f>
        <v>1370</v>
      </c>
      <c r="H20" s="94">
        <f>SUM(H21:H22)</f>
        <v>468</v>
      </c>
      <c r="I20" s="83"/>
      <c r="J20" s="98"/>
    </row>
    <row r="21" spans="1:10" ht="60">
      <c r="A21" s="83" t="s">
        <v>691</v>
      </c>
      <c r="B21" s="100" t="s">
        <v>710</v>
      </c>
      <c r="C21" s="62" t="s">
        <v>711</v>
      </c>
      <c r="D21" s="101">
        <v>2637</v>
      </c>
      <c r="E21" s="101">
        <v>658</v>
      </c>
      <c r="F21" s="102">
        <f>G21+H21</f>
        <v>1370</v>
      </c>
      <c r="G21" s="102">
        <v>1370</v>
      </c>
      <c r="H21" s="102"/>
      <c r="I21" s="83" t="s">
        <v>712</v>
      </c>
      <c r="J21" s="103"/>
    </row>
    <row r="22" spans="1:10" ht="33">
      <c r="A22" s="83" t="s">
        <v>694</v>
      </c>
      <c r="B22" s="100" t="s">
        <v>697</v>
      </c>
      <c r="C22" s="62"/>
      <c r="D22" s="102">
        <v>470</v>
      </c>
      <c r="E22" s="101"/>
      <c r="F22" s="102">
        <f t="shared" si="0"/>
        <v>468</v>
      </c>
      <c r="G22" s="102"/>
      <c r="H22" s="102">
        <v>468</v>
      </c>
      <c r="I22" s="83" t="s">
        <v>712</v>
      </c>
      <c r="J22" s="103"/>
    </row>
    <row r="23" spans="1:10" ht="33">
      <c r="A23" s="91">
        <v>2</v>
      </c>
      <c r="B23" s="92" t="s">
        <v>713</v>
      </c>
      <c r="C23" s="93"/>
      <c r="D23" s="94">
        <f>SUM(D24:D25)</f>
        <v>3093</v>
      </c>
      <c r="E23" s="94">
        <f>SUM(E24:E25)</f>
        <v>837</v>
      </c>
      <c r="F23" s="95">
        <f t="shared" si="0"/>
        <v>1468</v>
      </c>
      <c r="G23" s="94">
        <f>SUM(G24:G25)</f>
        <v>1000</v>
      </c>
      <c r="H23" s="94">
        <f>SUM(H24:H25)</f>
        <v>468</v>
      </c>
      <c r="I23" s="83"/>
      <c r="J23" s="98"/>
    </row>
    <row r="24" spans="1:10" ht="66">
      <c r="A24" s="83" t="s">
        <v>531</v>
      </c>
      <c r="B24" s="100" t="s">
        <v>714</v>
      </c>
      <c r="C24" s="62" t="s">
        <v>715</v>
      </c>
      <c r="D24" s="101">
        <v>2623</v>
      </c>
      <c r="E24" s="101">
        <v>837</v>
      </c>
      <c r="F24" s="102">
        <f t="shared" si="0"/>
        <v>1000</v>
      </c>
      <c r="G24" s="102">
        <v>1000</v>
      </c>
      <c r="H24" s="102"/>
      <c r="I24" s="83" t="s">
        <v>716</v>
      </c>
      <c r="J24" s="103"/>
    </row>
    <row r="25" spans="1:10" ht="33">
      <c r="A25" s="83" t="s">
        <v>534</v>
      </c>
      <c r="B25" s="100" t="s">
        <v>697</v>
      </c>
      <c r="C25" s="62"/>
      <c r="D25" s="102">
        <v>470</v>
      </c>
      <c r="E25" s="101"/>
      <c r="F25" s="102">
        <f t="shared" si="0"/>
        <v>468</v>
      </c>
      <c r="G25" s="102"/>
      <c r="H25" s="102">
        <v>468</v>
      </c>
      <c r="I25" s="83" t="s">
        <v>716</v>
      </c>
      <c r="J25" s="103"/>
    </row>
    <row r="26" spans="1:10" ht="33">
      <c r="A26" s="91">
        <v>3</v>
      </c>
      <c r="B26" s="92" t="s">
        <v>717</v>
      </c>
      <c r="C26" s="93"/>
      <c r="D26" s="94">
        <f>SUM(D27:D33)</f>
        <v>0</v>
      </c>
      <c r="E26" s="94">
        <f>727-214</f>
        <v>513</v>
      </c>
      <c r="F26" s="94">
        <f>G26+H26</f>
        <v>175</v>
      </c>
      <c r="G26" s="94">
        <f>SUM(G27:G33)</f>
        <v>0</v>
      </c>
      <c r="H26" s="94">
        <f>SUM(H27:H33)</f>
        <v>175</v>
      </c>
      <c r="I26" s="83"/>
      <c r="J26" s="104"/>
    </row>
    <row r="27" spans="1:10" ht="31.5">
      <c r="A27" s="83" t="s">
        <v>703</v>
      </c>
      <c r="B27" s="100" t="s">
        <v>718</v>
      </c>
      <c r="C27" s="93"/>
      <c r="D27" s="94"/>
      <c r="E27" s="94"/>
      <c r="F27" s="101">
        <f aca="true" t="shared" si="1" ref="F27:F33">G27+H27</f>
        <v>25</v>
      </c>
      <c r="G27" s="101"/>
      <c r="H27" s="101">
        <v>25</v>
      </c>
      <c r="I27" s="83" t="s">
        <v>719</v>
      </c>
      <c r="J27" s="104"/>
    </row>
    <row r="28" spans="1:10" ht="31.5">
      <c r="A28" s="83" t="s">
        <v>720</v>
      </c>
      <c r="B28" s="100" t="s">
        <v>721</v>
      </c>
      <c r="C28" s="93"/>
      <c r="D28" s="94"/>
      <c r="E28" s="94"/>
      <c r="F28" s="101">
        <f t="shared" si="1"/>
        <v>25</v>
      </c>
      <c r="G28" s="101"/>
      <c r="H28" s="101">
        <v>25</v>
      </c>
      <c r="I28" s="83" t="s">
        <v>722</v>
      </c>
      <c r="J28" s="104"/>
    </row>
    <row r="29" spans="1:10" ht="31.5">
      <c r="A29" s="83" t="s">
        <v>723</v>
      </c>
      <c r="B29" s="325" t="s">
        <v>724</v>
      </c>
      <c r="C29" s="93"/>
      <c r="D29" s="94"/>
      <c r="E29" s="94"/>
      <c r="F29" s="101">
        <f t="shared" si="1"/>
        <v>25</v>
      </c>
      <c r="G29" s="101"/>
      <c r="H29" s="101">
        <v>25</v>
      </c>
      <c r="I29" s="83" t="s">
        <v>725</v>
      </c>
      <c r="J29" s="104"/>
    </row>
    <row r="30" spans="1:10" ht="31.5">
      <c r="A30" s="83" t="s">
        <v>726</v>
      </c>
      <c r="B30" s="325" t="s">
        <v>727</v>
      </c>
      <c r="C30" s="93"/>
      <c r="D30" s="94"/>
      <c r="E30" s="94"/>
      <c r="F30" s="101">
        <f t="shared" si="1"/>
        <v>25</v>
      </c>
      <c r="G30" s="101"/>
      <c r="H30" s="101">
        <v>25</v>
      </c>
      <c r="I30" s="83" t="s">
        <v>728</v>
      </c>
      <c r="J30" s="104"/>
    </row>
    <row r="31" spans="1:10" ht="31.5">
      <c r="A31" s="83" t="s">
        <v>729</v>
      </c>
      <c r="B31" s="325" t="s">
        <v>730</v>
      </c>
      <c r="C31" s="93"/>
      <c r="D31" s="94"/>
      <c r="E31" s="94"/>
      <c r="F31" s="101">
        <f t="shared" si="1"/>
        <v>25</v>
      </c>
      <c r="G31" s="101"/>
      <c r="H31" s="101">
        <v>25</v>
      </c>
      <c r="I31" s="83" t="s">
        <v>731</v>
      </c>
      <c r="J31" s="104"/>
    </row>
    <row r="32" spans="1:10" ht="31.5">
      <c r="A32" s="83" t="s">
        <v>732</v>
      </c>
      <c r="B32" s="325" t="s">
        <v>733</v>
      </c>
      <c r="C32" s="93"/>
      <c r="D32" s="94"/>
      <c r="E32" s="94"/>
      <c r="F32" s="101">
        <f t="shared" si="1"/>
        <v>25</v>
      </c>
      <c r="G32" s="101"/>
      <c r="H32" s="101">
        <v>25</v>
      </c>
      <c r="I32" s="83" t="s">
        <v>734</v>
      </c>
      <c r="J32" s="104"/>
    </row>
    <row r="33" spans="1:10" ht="31.5">
      <c r="A33" s="83" t="s">
        <v>735</v>
      </c>
      <c r="B33" s="325" t="s">
        <v>736</v>
      </c>
      <c r="C33" s="93"/>
      <c r="D33" s="94"/>
      <c r="E33" s="94"/>
      <c r="F33" s="101">
        <f t="shared" si="1"/>
        <v>25</v>
      </c>
      <c r="G33" s="101"/>
      <c r="H33" s="101">
        <v>25</v>
      </c>
      <c r="I33" s="83" t="s">
        <v>737</v>
      </c>
      <c r="J33" s="104"/>
    </row>
    <row r="34" spans="1:10" ht="33">
      <c r="A34" s="91">
        <v>4</v>
      </c>
      <c r="B34" s="92" t="s">
        <v>706</v>
      </c>
      <c r="C34" s="93"/>
      <c r="D34" s="94"/>
      <c r="E34" s="94"/>
      <c r="F34" s="95">
        <f t="shared" si="0"/>
        <v>30</v>
      </c>
      <c r="G34" s="95"/>
      <c r="H34" s="95">
        <v>30</v>
      </c>
      <c r="I34" s="83" t="s">
        <v>738</v>
      </c>
      <c r="J34" s="105"/>
    </row>
    <row r="35" spans="1:10" ht="16.5">
      <c r="A35" s="97" t="s">
        <v>560</v>
      </c>
      <c r="B35" s="92" t="s">
        <v>739</v>
      </c>
      <c r="C35" s="93">
        <f>SUM(C36:C43)</f>
        <v>0</v>
      </c>
      <c r="D35" s="94"/>
      <c r="E35" s="94">
        <f>E36+E39+E43</f>
        <v>894</v>
      </c>
      <c r="F35" s="95">
        <f t="shared" si="0"/>
        <v>3326</v>
      </c>
      <c r="G35" s="94">
        <f>G36+G39+G43</f>
        <v>2370</v>
      </c>
      <c r="H35" s="94">
        <f>H36+H39+H43</f>
        <v>956</v>
      </c>
      <c r="I35" s="83"/>
      <c r="J35" s="96"/>
    </row>
    <row r="36" spans="1:10" ht="33">
      <c r="A36" s="91">
        <v>1</v>
      </c>
      <c r="B36" s="92" t="s">
        <v>740</v>
      </c>
      <c r="C36" s="93"/>
      <c r="D36" s="94">
        <f>SUM(D37:D38)</f>
        <v>2175</v>
      </c>
      <c r="E36" s="94">
        <f>SUM(E37:E38)</f>
        <v>447</v>
      </c>
      <c r="F36" s="95">
        <f t="shared" si="0"/>
        <v>1653</v>
      </c>
      <c r="G36" s="94">
        <f>SUM(G37:G38)</f>
        <v>1185</v>
      </c>
      <c r="H36" s="94">
        <f>SUM(H37:H38)</f>
        <v>468</v>
      </c>
      <c r="I36" s="83"/>
      <c r="J36" s="98"/>
    </row>
    <row r="37" spans="1:10" ht="60">
      <c r="A37" s="83" t="s">
        <v>691</v>
      </c>
      <c r="B37" s="100" t="s">
        <v>741</v>
      </c>
      <c r="C37" s="62" t="s">
        <v>742</v>
      </c>
      <c r="D37" s="101">
        <v>1705</v>
      </c>
      <c r="E37" s="101">
        <v>447</v>
      </c>
      <c r="F37" s="102">
        <f t="shared" si="0"/>
        <v>1185</v>
      </c>
      <c r="G37" s="102">
        <v>1185</v>
      </c>
      <c r="H37" s="102"/>
      <c r="I37" s="83" t="s">
        <v>743</v>
      </c>
      <c r="J37" s="103"/>
    </row>
    <row r="38" spans="1:10" ht="33">
      <c r="A38" s="83" t="s">
        <v>694</v>
      </c>
      <c r="B38" s="100" t="s">
        <v>697</v>
      </c>
      <c r="C38" s="62"/>
      <c r="D38" s="102">
        <v>470</v>
      </c>
      <c r="E38" s="101"/>
      <c r="F38" s="102">
        <f t="shared" si="0"/>
        <v>468</v>
      </c>
      <c r="G38" s="102"/>
      <c r="H38" s="102">
        <v>468</v>
      </c>
      <c r="I38" s="83" t="s">
        <v>743</v>
      </c>
      <c r="J38" s="103"/>
    </row>
    <row r="39" spans="1:10" ht="33">
      <c r="A39" s="91">
        <v>2</v>
      </c>
      <c r="B39" s="92" t="s">
        <v>744</v>
      </c>
      <c r="C39" s="93"/>
      <c r="D39" s="94">
        <f>SUM(D40:D42)</f>
        <v>2260</v>
      </c>
      <c r="E39" s="94">
        <f>SUM(E40:E42)</f>
        <v>447</v>
      </c>
      <c r="F39" s="95">
        <f t="shared" si="0"/>
        <v>1653</v>
      </c>
      <c r="G39" s="94">
        <f>SUM(G40:G42)</f>
        <v>1185</v>
      </c>
      <c r="H39" s="94">
        <f>SUM(H40:H42)</f>
        <v>468</v>
      </c>
      <c r="I39" s="83"/>
      <c r="J39" s="98"/>
    </row>
    <row r="40" spans="1:10" ht="60">
      <c r="A40" s="106" t="s">
        <v>531</v>
      </c>
      <c r="B40" s="100" t="s">
        <v>745</v>
      </c>
      <c r="C40" s="61" t="s">
        <v>746</v>
      </c>
      <c r="D40" s="107">
        <v>1090</v>
      </c>
      <c r="E40" s="101">
        <v>447</v>
      </c>
      <c r="F40" s="102">
        <f t="shared" si="0"/>
        <v>600</v>
      </c>
      <c r="G40" s="102">
        <v>600</v>
      </c>
      <c r="H40" s="102"/>
      <c r="I40" s="83" t="s">
        <v>747</v>
      </c>
      <c r="J40" s="105"/>
    </row>
    <row r="41" spans="1:10" ht="49.5">
      <c r="A41" s="106" t="s">
        <v>534</v>
      </c>
      <c r="B41" s="100" t="s">
        <v>748</v>
      </c>
      <c r="C41" s="106"/>
      <c r="D41" s="107">
        <v>700</v>
      </c>
      <c r="E41" s="101"/>
      <c r="F41" s="102">
        <f t="shared" si="0"/>
        <v>585</v>
      </c>
      <c r="G41" s="102">
        <v>585</v>
      </c>
      <c r="H41" s="102"/>
      <c r="I41" s="83"/>
      <c r="J41" s="105"/>
    </row>
    <row r="42" spans="1:10" ht="33">
      <c r="A42" s="106" t="s">
        <v>537</v>
      </c>
      <c r="B42" s="100" t="s">
        <v>697</v>
      </c>
      <c r="C42" s="108"/>
      <c r="D42" s="102">
        <v>470</v>
      </c>
      <c r="E42" s="101"/>
      <c r="F42" s="102">
        <f t="shared" si="0"/>
        <v>468</v>
      </c>
      <c r="G42" s="102"/>
      <c r="H42" s="102">
        <v>468</v>
      </c>
      <c r="I42" s="83" t="s">
        <v>747</v>
      </c>
      <c r="J42" s="109"/>
    </row>
    <row r="43" spans="1:10" ht="33">
      <c r="A43" s="110">
        <v>3</v>
      </c>
      <c r="B43" s="92" t="s">
        <v>706</v>
      </c>
      <c r="C43" s="111"/>
      <c r="D43" s="94"/>
      <c r="E43" s="94"/>
      <c r="F43" s="95">
        <f t="shared" si="0"/>
        <v>20</v>
      </c>
      <c r="G43" s="95"/>
      <c r="H43" s="95">
        <v>20</v>
      </c>
      <c r="I43" s="83" t="s">
        <v>707</v>
      </c>
      <c r="J43" s="104"/>
    </row>
    <row r="44" spans="1:10" ht="33">
      <c r="A44" s="97" t="s">
        <v>567</v>
      </c>
      <c r="B44" s="92" t="s">
        <v>749</v>
      </c>
      <c r="C44" s="93">
        <f>SUM(C45:C51)</f>
        <v>0</v>
      </c>
      <c r="D44" s="94"/>
      <c r="E44" s="94">
        <f>E45+E48+E51</f>
        <v>704</v>
      </c>
      <c r="F44" s="95">
        <f t="shared" si="0"/>
        <v>3326</v>
      </c>
      <c r="G44" s="94">
        <f>G45+G48+G51</f>
        <v>2370</v>
      </c>
      <c r="H44" s="94">
        <f>H45+H48+H51</f>
        <v>956</v>
      </c>
      <c r="I44" s="83"/>
      <c r="J44" s="96"/>
    </row>
    <row r="45" spans="1:10" ht="16.5">
      <c r="A45" s="97">
        <v>1</v>
      </c>
      <c r="B45" s="112" t="s">
        <v>750</v>
      </c>
      <c r="C45" s="93"/>
      <c r="D45" s="94">
        <f>SUM(D46:D47)</f>
        <v>3445</v>
      </c>
      <c r="E45" s="94">
        <f>SUM(E46:E47)</f>
        <v>0</v>
      </c>
      <c r="F45" s="95">
        <f t="shared" si="0"/>
        <v>1653</v>
      </c>
      <c r="G45" s="94">
        <f>SUM(G46:G47)</f>
        <v>1185</v>
      </c>
      <c r="H45" s="94">
        <f>SUM(H46:H47)</f>
        <v>468</v>
      </c>
      <c r="I45" s="83"/>
      <c r="J45" s="98"/>
    </row>
    <row r="46" spans="1:10" ht="60">
      <c r="A46" s="99" t="s">
        <v>691</v>
      </c>
      <c r="B46" s="100" t="s">
        <v>751</v>
      </c>
      <c r="C46" s="61" t="s">
        <v>752</v>
      </c>
      <c r="D46" s="101">
        <v>2975</v>
      </c>
      <c r="E46" s="101"/>
      <c r="F46" s="102">
        <f>G46+H46</f>
        <v>1185</v>
      </c>
      <c r="G46" s="102">
        <v>1185</v>
      </c>
      <c r="H46" s="102"/>
      <c r="I46" s="83" t="s">
        <v>753</v>
      </c>
      <c r="J46" s="103"/>
    </row>
    <row r="47" spans="1:10" ht="33">
      <c r="A47" s="83" t="s">
        <v>694</v>
      </c>
      <c r="B47" s="100" t="s">
        <v>697</v>
      </c>
      <c r="C47" s="62"/>
      <c r="D47" s="102">
        <v>470</v>
      </c>
      <c r="E47" s="101"/>
      <c r="F47" s="102">
        <f t="shared" si="0"/>
        <v>468</v>
      </c>
      <c r="G47" s="102"/>
      <c r="H47" s="102">
        <v>468</v>
      </c>
      <c r="I47" s="83" t="s">
        <v>753</v>
      </c>
      <c r="J47" s="103"/>
    </row>
    <row r="48" spans="1:10" ht="16.5">
      <c r="A48" s="97">
        <v>2</v>
      </c>
      <c r="B48" s="112" t="s">
        <v>754</v>
      </c>
      <c r="C48" s="93"/>
      <c r="D48" s="94">
        <f>SUM(D49:D50)</f>
        <v>2565</v>
      </c>
      <c r="E48" s="94">
        <f>SUM(E49:E50)</f>
        <v>704</v>
      </c>
      <c r="F48" s="95">
        <f t="shared" si="0"/>
        <v>1653</v>
      </c>
      <c r="G48" s="94">
        <f>SUM(G49:G50)</f>
        <v>1185</v>
      </c>
      <c r="H48" s="94">
        <f>SUM(H49:H50)</f>
        <v>468</v>
      </c>
      <c r="I48" s="83"/>
      <c r="J48" s="98"/>
    </row>
    <row r="49" spans="1:10" ht="75">
      <c r="A49" s="99" t="s">
        <v>691</v>
      </c>
      <c r="B49" s="100" t="s">
        <v>755</v>
      </c>
      <c r="C49" s="61" t="s">
        <v>756</v>
      </c>
      <c r="D49" s="107">
        <v>2095</v>
      </c>
      <c r="E49" s="101">
        <v>704</v>
      </c>
      <c r="F49" s="102">
        <f t="shared" si="0"/>
        <v>1185</v>
      </c>
      <c r="G49" s="102">
        <v>1185</v>
      </c>
      <c r="H49" s="102"/>
      <c r="I49" s="83" t="s">
        <v>757</v>
      </c>
      <c r="J49" s="103"/>
    </row>
    <row r="50" spans="1:10" ht="33">
      <c r="A50" s="83" t="s">
        <v>694</v>
      </c>
      <c r="B50" s="100" t="s">
        <v>697</v>
      </c>
      <c r="C50" s="62"/>
      <c r="D50" s="102">
        <v>470</v>
      </c>
      <c r="E50" s="101"/>
      <c r="F50" s="102">
        <f t="shared" si="0"/>
        <v>468</v>
      </c>
      <c r="G50" s="102"/>
      <c r="H50" s="102">
        <v>468</v>
      </c>
      <c r="I50" s="83" t="s">
        <v>757</v>
      </c>
      <c r="J50" s="103"/>
    </row>
    <row r="51" spans="1:10" ht="33">
      <c r="A51" s="91">
        <v>3</v>
      </c>
      <c r="B51" s="92" t="s">
        <v>706</v>
      </c>
      <c r="C51" s="93"/>
      <c r="D51" s="94"/>
      <c r="E51" s="94"/>
      <c r="F51" s="95">
        <f t="shared" si="0"/>
        <v>20</v>
      </c>
      <c r="G51" s="95"/>
      <c r="H51" s="95">
        <v>20</v>
      </c>
      <c r="I51" s="83" t="s">
        <v>707</v>
      </c>
      <c r="J51" s="113"/>
    </row>
    <row r="52" spans="1:10" ht="16.5">
      <c r="A52" s="97" t="s">
        <v>575</v>
      </c>
      <c r="B52" s="112" t="s">
        <v>758</v>
      </c>
      <c r="C52" s="114">
        <f>SUM(C53:C77)</f>
        <v>0</v>
      </c>
      <c r="D52" s="95"/>
      <c r="E52" s="95">
        <f>E53+E57+E60+E77</f>
        <v>786</v>
      </c>
      <c r="F52" s="95">
        <f t="shared" si="0"/>
        <v>3736</v>
      </c>
      <c r="G52" s="95">
        <f>G53+G57+G60+G77</f>
        <v>2370</v>
      </c>
      <c r="H52" s="95">
        <f>H53+H57+H60+H77</f>
        <v>1366</v>
      </c>
      <c r="I52" s="83"/>
      <c r="J52" s="115"/>
    </row>
    <row r="53" spans="1:10" ht="16.5">
      <c r="A53" s="97">
        <v>1</v>
      </c>
      <c r="B53" s="112" t="s">
        <v>759</v>
      </c>
      <c r="C53" s="93"/>
      <c r="D53" s="94">
        <f>SUM(D54:D56)</f>
        <v>3645.941</v>
      </c>
      <c r="E53" s="94">
        <f>SUM(E54:E56)</f>
        <v>786</v>
      </c>
      <c r="F53" s="95">
        <f t="shared" si="0"/>
        <v>1653</v>
      </c>
      <c r="G53" s="94">
        <f>SUM(G54:G56)</f>
        <v>1185</v>
      </c>
      <c r="H53" s="94">
        <f>SUM(H54:H56)</f>
        <v>468</v>
      </c>
      <c r="I53" s="83"/>
      <c r="J53" s="98"/>
    </row>
    <row r="54" spans="1:10" ht="66">
      <c r="A54" s="99" t="s">
        <v>691</v>
      </c>
      <c r="B54" s="100" t="s">
        <v>760</v>
      </c>
      <c r="C54" s="116" t="s">
        <v>761</v>
      </c>
      <c r="D54" s="107">
        <v>1375.941</v>
      </c>
      <c r="E54" s="101">
        <v>786</v>
      </c>
      <c r="F54" s="102">
        <f>G54+H54</f>
        <v>160</v>
      </c>
      <c r="G54" s="102">
        <v>160</v>
      </c>
      <c r="H54" s="102"/>
      <c r="I54" s="83" t="s">
        <v>762</v>
      </c>
      <c r="J54" s="98"/>
    </row>
    <row r="55" spans="1:10" ht="49.5">
      <c r="A55" s="117" t="s">
        <v>694</v>
      </c>
      <c r="B55" s="100" t="s">
        <v>763</v>
      </c>
      <c r="C55" s="118"/>
      <c r="D55" s="107">
        <v>1800</v>
      </c>
      <c r="E55" s="101"/>
      <c r="F55" s="102">
        <f>G55+H55</f>
        <v>1025</v>
      </c>
      <c r="G55" s="102">
        <v>1025</v>
      </c>
      <c r="H55" s="102"/>
      <c r="I55" s="106" t="s">
        <v>762</v>
      </c>
      <c r="J55" s="105"/>
    </row>
    <row r="56" spans="1:10" ht="33">
      <c r="A56" s="83" t="s">
        <v>696</v>
      </c>
      <c r="B56" s="100" t="s">
        <v>697</v>
      </c>
      <c r="C56" s="62"/>
      <c r="D56" s="102">
        <v>470</v>
      </c>
      <c r="E56" s="101"/>
      <c r="F56" s="102">
        <f t="shared" si="0"/>
        <v>468</v>
      </c>
      <c r="G56" s="102"/>
      <c r="H56" s="102">
        <v>468</v>
      </c>
      <c r="I56" s="83" t="s">
        <v>762</v>
      </c>
      <c r="J56" s="103"/>
    </row>
    <row r="57" spans="1:10" ht="16.5">
      <c r="A57" s="97">
        <v>2</v>
      </c>
      <c r="B57" s="112" t="s">
        <v>764</v>
      </c>
      <c r="C57" s="93"/>
      <c r="D57" s="94">
        <f>SUM(D58:D59)</f>
        <v>1866</v>
      </c>
      <c r="E57" s="94">
        <f>SUM(E58:E59)</f>
        <v>0</v>
      </c>
      <c r="F57" s="95">
        <f t="shared" si="0"/>
        <v>1653</v>
      </c>
      <c r="G57" s="94">
        <f>SUM(G58:G59)</f>
        <v>1185</v>
      </c>
      <c r="H57" s="94">
        <f>SUM(H58:H59)</f>
        <v>468</v>
      </c>
      <c r="I57" s="83"/>
      <c r="J57" s="98"/>
    </row>
    <row r="58" spans="1:10" ht="45">
      <c r="A58" s="99" t="s">
        <v>531</v>
      </c>
      <c r="B58" s="100" t="s">
        <v>765</v>
      </c>
      <c r="C58" s="116" t="s">
        <v>761</v>
      </c>
      <c r="D58" s="101">
        <v>1396</v>
      </c>
      <c r="E58" s="101"/>
      <c r="F58" s="102">
        <f>G58+H58</f>
        <v>1185</v>
      </c>
      <c r="G58" s="102">
        <v>1185</v>
      </c>
      <c r="H58" s="102"/>
      <c r="I58" s="83" t="s">
        <v>766</v>
      </c>
      <c r="J58" s="103"/>
    </row>
    <row r="59" spans="1:10" ht="33">
      <c r="A59" s="83" t="s">
        <v>534</v>
      </c>
      <c r="B59" s="100" t="s">
        <v>697</v>
      </c>
      <c r="C59" s="62"/>
      <c r="D59" s="102">
        <v>470</v>
      </c>
      <c r="E59" s="101"/>
      <c r="F59" s="102">
        <f t="shared" si="0"/>
        <v>468</v>
      </c>
      <c r="G59" s="102"/>
      <c r="H59" s="102">
        <v>468</v>
      </c>
      <c r="I59" s="83" t="s">
        <v>766</v>
      </c>
      <c r="J59" s="103"/>
    </row>
    <row r="60" spans="1:10" ht="33">
      <c r="A60" s="91">
        <v>3</v>
      </c>
      <c r="B60" s="92" t="s">
        <v>767</v>
      </c>
      <c r="C60" s="93">
        <f>SUM(C61:C76)</f>
        <v>0</v>
      </c>
      <c r="D60" s="94">
        <f>SUM(D61:D76)</f>
        <v>0</v>
      </c>
      <c r="E60" s="94">
        <f>SUM(E61:E76)</f>
        <v>0</v>
      </c>
      <c r="F60" s="94">
        <f>G60+H60</f>
        <v>400</v>
      </c>
      <c r="G60" s="94">
        <f>SUM(G61:G76)</f>
        <v>0</v>
      </c>
      <c r="H60" s="94">
        <f>SUM(H61:H76)</f>
        <v>400</v>
      </c>
      <c r="I60" s="83"/>
      <c r="J60" s="113"/>
    </row>
    <row r="61" spans="1:10" ht="31.5">
      <c r="A61" s="83" t="s">
        <v>703</v>
      </c>
      <c r="B61" s="325" t="s">
        <v>768</v>
      </c>
      <c r="C61" s="93"/>
      <c r="D61" s="94"/>
      <c r="E61" s="94"/>
      <c r="F61" s="101">
        <f aca="true" t="shared" si="2" ref="F61:F76">G61+H61</f>
        <v>25</v>
      </c>
      <c r="G61" s="94"/>
      <c r="H61" s="101">
        <v>25</v>
      </c>
      <c r="I61" s="83" t="s">
        <v>769</v>
      </c>
      <c r="J61" s="113"/>
    </row>
    <row r="62" spans="1:10" ht="31.5">
      <c r="A62" s="83" t="s">
        <v>720</v>
      </c>
      <c r="B62" s="325" t="s">
        <v>770</v>
      </c>
      <c r="C62" s="93"/>
      <c r="D62" s="94"/>
      <c r="E62" s="94"/>
      <c r="F62" s="101">
        <f t="shared" si="2"/>
        <v>25</v>
      </c>
      <c r="G62" s="94"/>
      <c r="H62" s="101">
        <v>25</v>
      </c>
      <c r="I62" s="83" t="s">
        <v>771</v>
      </c>
      <c r="J62" s="113"/>
    </row>
    <row r="63" spans="1:10" ht="31.5">
      <c r="A63" s="83" t="s">
        <v>723</v>
      </c>
      <c r="B63" s="325" t="s">
        <v>772</v>
      </c>
      <c r="C63" s="93"/>
      <c r="D63" s="94"/>
      <c r="E63" s="94"/>
      <c r="F63" s="101">
        <f t="shared" si="2"/>
        <v>25</v>
      </c>
      <c r="G63" s="94"/>
      <c r="H63" s="101">
        <v>25</v>
      </c>
      <c r="I63" s="83" t="s">
        <v>773</v>
      </c>
      <c r="J63" s="113"/>
    </row>
    <row r="64" spans="1:10" ht="31.5">
      <c r="A64" s="83" t="s">
        <v>726</v>
      </c>
      <c r="B64" s="325" t="s">
        <v>774</v>
      </c>
      <c r="C64" s="93"/>
      <c r="D64" s="94"/>
      <c r="E64" s="94"/>
      <c r="F64" s="101">
        <f t="shared" si="2"/>
        <v>25</v>
      </c>
      <c r="G64" s="94"/>
      <c r="H64" s="101">
        <v>25</v>
      </c>
      <c r="I64" s="83" t="s">
        <v>775</v>
      </c>
      <c r="J64" s="113"/>
    </row>
    <row r="65" spans="1:10" ht="31.5">
      <c r="A65" s="83" t="s">
        <v>729</v>
      </c>
      <c r="B65" s="325" t="s">
        <v>776</v>
      </c>
      <c r="C65" s="93"/>
      <c r="D65" s="94"/>
      <c r="E65" s="94"/>
      <c r="F65" s="101">
        <f t="shared" si="2"/>
        <v>25</v>
      </c>
      <c r="G65" s="94"/>
      <c r="H65" s="101">
        <v>25</v>
      </c>
      <c r="I65" s="83" t="s">
        <v>777</v>
      </c>
      <c r="J65" s="113"/>
    </row>
    <row r="66" spans="1:10" ht="31.5">
      <c r="A66" s="83" t="s">
        <v>732</v>
      </c>
      <c r="B66" s="325" t="s">
        <v>778</v>
      </c>
      <c r="C66" s="93"/>
      <c r="D66" s="94"/>
      <c r="E66" s="94"/>
      <c r="F66" s="101">
        <f t="shared" si="2"/>
        <v>25</v>
      </c>
      <c r="G66" s="94"/>
      <c r="H66" s="101">
        <v>25</v>
      </c>
      <c r="I66" s="83" t="s">
        <v>779</v>
      </c>
      <c r="J66" s="113"/>
    </row>
    <row r="67" spans="1:10" ht="31.5">
      <c r="A67" s="83" t="s">
        <v>735</v>
      </c>
      <c r="B67" s="325" t="s">
        <v>780</v>
      </c>
      <c r="C67" s="93"/>
      <c r="D67" s="94"/>
      <c r="E67" s="94"/>
      <c r="F67" s="101">
        <f t="shared" si="2"/>
        <v>25</v>
      </c>
      <c r="G67" s="94"/>
      <c r="H67" s="101">
        <v>25</v>
      </c>
      <c r="I67" s="83" t="s">
        <v>781</v>
      </c>
      <c r="J67" s="113"/>
    </row>
    <row r="68" spans="1:10" ht="31.5">
      <c r="A68" s="83" t="s">
        <v>782</v>
      </c>
      <c r="B68" s="325" t="s">
        <v>783</v>
      </c>
      <c r="C68" s="93"/>
      <c r="D68" s="94"/>
      <c r="E68" s="94"/>
      <c r="F68" s="101">
        <f t="shared" si="2"/>
        <v>25</v>
      </c>
      <c r="G68" s="94"/>
      <c r="H68" s="101">
        <v>25</v>
      </c>
      <c r="I68" s="83" t="s">
        <v>784</v>
      </c>
      <c r="J68" s="113"/>
    </row>
    <row r="69" spans="1:10" ht="31.5">
      <c r="A69" s="83" t="s">
        <v>785</v>
      </c>
      <c r="B69" s="325" t="s">
        <v>786</v>
      </c>
      <c r="C69" s="93"/>
      <c r="D69" s="94"/>
      <c r="E69" s="94"/>
      <c r="F69" s="101">
        <f t="shared" si="2"/>
        <v>25</v>
      </c>
      <c r="G69" s="94"/>
      <c r="H69" s="101">
        <v>25</v>
      </c>
      <c r="I69" s="83" t="s">
        <v>787</v>
      </c>
      <c r="J69" s="113"/>
    </row>
    <row r="70" spans="1:10" ht="31.5">
      <c r="A70" s="83" t="s">
        <v>788</v>
      </c>
      <c r="B70" s="325" t="s">
        <v>789</v>
      </c>
      <c r="C70" s="93"/>
      <c r="D70" s="94"/>
      <c r="E70" s="94"/>
      <c r="F70" s="101">
        <f t="shared" si="2"/>
        <v>25</v>
      </c>
      <c r="G70" s="94"/>
      <c r="H70" s="101">
        <v>25</v>
      </c>
      <c r="I70" s="83" t="s">
        <v>790</v>
      </c>
      <c r="J70" s="113"/>
    </row>
    <row r="71" spans="1:10" ht="31.5">
      <c r="A71" s="83" t="s">
        <v>791</v>
      </c>
      <c r="B71" s="325" t="s">
        <v>792</v>
      </c>
      <c r="C71" s="93"/>
      <c r="D71" s="94"/>
      <c r="E71" s="94"/>
      <c r="F71" s="101">
        <f t="shared" si="2"/>
        <v>25</v>
      </c>
      <c r="G71" s="94"/>
      <c r="H71" s="101">
        <v>25</v>
      </c>
      <c r="I71" s="83" t="s">
        <v>793</v>
      </c>
      <c r="J71" s="113"/>
    </row>
    <row r="72" spans="1:10" ht="31.5">
      <c r="A72" s="83" t="s">
        <v>794</v>
      </c>
      <c r="B72" s="325" t="s">
        <v>795</v>
      </c>
      <c r="C72" s="93"/>
      <c r="D72" s="94"/>
      <c r="E72" s="94"/>
      <c r="F72" s="101">
        <f t="shared" si="2"/>
        <v>25</v>
      </c>
      <c r="G72" s="94"/>
      <c r="H72" s="101">
        <v>25</v>
      </c>
      <c r="I72" s="83" t="s">
        <v>796</v>
      </c>
      <c r="J72" s="113"/>
    </row>
    <row r="73" spans="1:10" ht="31.5">
      <c r="A73" s="83" t="s">
        <v>797</v>
      </c>
      <c r="B73" s="325" t="s">
        <v>798</v>
      </c>
      <c r="C73" s="93"/>
      <c r="D73" s="94"/>
      <c r="E73" s="94"/>
      <c r="F73" s="101">
        <f t="shared" si="2"/>
        <v>25</v>
      </c>
      <c r="G73" s="94"/>
      <c r="H73" s="101">
        <v>25</v>
      </c>
      <c r="I73" s="83" t="s">
        <v>799</v>
      </c>
      <c r="J73" s="113"/>
    </row>
    <row r="74" spans="1:10" ht="31.5">
      <c r="A74" s="83" t="s">
        <v>800</v>
      </c>
      <c r="B74" s="325" t="s">
        <v>801</v>
      </c>
      <c r="C74" s="93"/>
      <c r="D74" s="94"/>
      <c r="E74" s="94"/>
      <c r="F74" s="101">
        <f t="shared" si="2"/>
        <v>25</v>
      </c>
      <c r="G74" s="94"/>
      <c r="H74" s="101">
        <v>25</v>
      </c>
      <c r="I74" s="83" t="s">
        <v>802</v>
      </c>
      <c r="J74" s="113"/>
    </row>
    <row r="75" spans="1:10" ht="31.5">
      <c r="A75" s="83" t="s">
        <v>803</v>
      </c>
      <c r="B75" s="325" t="s">
        <v>804</v>
      </c>
      <c r="C75" s="93"/>
      <c r="D75" s="94"/>
      <c r="E75" s="94"/>
      <c r="F75" s="101">
        <f t="shared" si="2"/>
        <v>25</v>
      </c>
      <c r="G75" s="94"/>
      <c r="H75" s="101">
        <v>25</v>
      </c>
      <c r="I75" s="83" t="s">
        <v>805</v>
      </c>
      <c r="J75" s="113"/>
    </row>
    <row r="76" spans="1:10" ht="31.5">
      <c r="A76" s="83" t="s">
        <v>806</v>
      </c>
      <c r="B76" s="325" t="s">
        <v>807</v>
      </c>
      <c r="C76" s="93"/>
      <c r="D76" s="94"/>
      <c r="E76" s="94"/>
      <c r="F76" s="101">
        <f t="shared" si="2"/>
        <v>25</v>
      </c>
      <c r="G76" s="94"/>
      <c r="H76" s="101">
        <v>25</v>
      </c>
      <c r="I76" s="83" t="s">
        <v>808</v>
      </c>
      <c r="J76" s="113"/>
    </row>
    <row r="77" spans="1:10" ht="33">
      <c r="A77" s="91">
        <v>4</v>
      </c>
      <c r="B77" s="92" t="s">
        <v>706</v>
      </c>
      <c r="C77" s="93"/>
      <c r="D77" s="94"/>
      <c r="E77" s="94"/>
      <c r="F77" s="95">
        <f t="shared" si="0"/>
        <v>30</v>
      </c>
      <c r="G77" s="95"/>
      <c r="H77" s="95">
        <v>30</v>
      </c>
      <c r="I77" s="83" t="s">
        <v>738</v>
      </c>
      <c r="J77" s="113"/>
    </row>
    <row r="78" spans="1:10" ht="16.5">
      <c r="A78" s="97" t="s">
        <v>584</v>
      </c>
      <c r="B78" s="112" t="s">
        <v>809</v>
      </c>
      <c r="C78" s="114">
        <f>SUM(C79:C93)</f>
        <v>0</v>
      </c>
      <c r="D78" s="95"/>
      <c r="E78" s="95">
        <f>E79+E83+E86+E93</f>
        <v>837</v>
      </c>
      <c r="F78" s="95">
        <f t="shared" si="0"/>
        <v>3486</v>
      </c>
      <c r="G78" s="95">
        <f>G79+G83+G86+G93</f>
        <v>2370</v>
      </c>
      <c r="H78" s="95">
        <f>H79+H83+H86+H93</f>
        <v>1116</v>
      </c>
      <c r="I78" s="83"/>
      <c r="J78" s="115"/>
    </row>
    <row r="79" spans="1:10" ht="16.5">
      <c r="A79" s="97">
        <v>1</v>
      </c>
      <c r="B79" s="112" t="s">
        <v>810</v>
      </c>
      <c r="C79" s="93"/>
      <c r="D79" s="94">
        <f>SUM(D80:D82)</f>
        <v>3773</v>
      </c>
      <c r="E79" s="94">
        <f>SUM(E80:E82)</f>
        <v>837</v>
      </c>
      <c r="F79" s="95">
        <f t="shared" si="0"/>
        <v>1838</v>
      </c>
      <c r="G79" s="94">
        <f>SUM(G80:G82)</f>
        <v>1370</v>
      </c>
      <c r="H79" s="94">
        <f>SUM(H80:H82)</f>
        <v>468</v>
      </c>
      <c r="I79" s="83"/>
      <c r="J79" s="98"/>
    </row>
    <row r="80" spans="1:10" ht="60">
      <c r="A80" s="99" t="s">
        <v>691</v>
      </c>
      <c r="B80" s="100" t="s">
        <v>811</v>
      </c>
      <c r="C80" s="61" t="s">
        <v>812</v>
      </c>
      <c r="D80" s="119">
        <v>1400</v>
      </c>
      <c r="E80" s="101">
        <v>837</v>
      </c>
      <c r="F80" s="102">
        <f t="shared" si="0"/>
        <v>140</v>
      </c>
      <c r="G80" s="102">
        <v>140</v>
      </c>
      <c r="H80" s="102"/>
      <c r="I80" s="83" t="s">
        <v>813</v>
      </c>
      <c r="J80" s="103"/>
    </row>
    <row r="81" spans="1:10" ht="75">
      <c r="A81" s="99" t="s">
        <v>694</v>
      </c>
      <c r="B81" s="100" t="s">
        <v>814</v>
      </c>
      <c r="C81" s="61" t="s">
        <v>815</v>
      </c>
      <c r="D81" s="119">
        <v>1903</v>
      </c>
      <c r="E81" s="101"/>
      <c r="F81" s="102">
        <f t="shared" si="0"/>
        <v>1230</v>
      </c>
      <c r="G81" s="102">
        <v>1230</v>
      </c>
      <c r="H81" s="102"/>
      <c r="I81" s="83" t="s">
        <v>813</v>
      </c>
      <c r="J81" s="103"/>
    </row>
    <row r="82" spans="1:10" ht="33">
      <c r="A82" s="83" t="s">
        <v>696</v>
      </c>
      <c r="B82" s="100" t="s">
        <v>697</v>
      </c>
      <c r="C82" s="62"/>
      <c r="D82" s="102">
        <v>470</v>
      </c>
      <c r="E82" s="101"/>
      <c r="F82" s="102">
        <f t="shared" si="0"/>
        <v>468</v>
      </c>
      <c r="G82" s="102"/>
      <c r="H82" s="102">
        <v>468</v>
      </c>
      <c r="I82" s="83" t="s">
        <v>813</v>
      </c>
      <c r="J82" s="103"/>
    </row>
    <row r="83" spans="1:10" ht="16.5">
      <c r="A83" s="97">
        <v>2</v>
      </c>
      <c r="B83" s="112" t="s">
        <v>816</v>
      </c>
      <c r="C83" s="93"/>
      <c r="D83" s="94">
        <f>SUM(D84:D85)</f>
        <v>1883</v>
      </c>
      <c r="E83" s="94">
        <f>E85</f>
        <v>0</v>
      </c>
      <c r="F83" s="95">
        <f t="shared" si="0"/>
        <v>1468</v>
      </c>
      <c r="G83" s="94">
        <f>SUM(G84:G85)</f>
        <v>1000</v>
      </c>
      <c r="H83" s="94">
        <f>SUM(H84:H85)</f>
        <v>468</v>
      </c>
      <c r="I83" s="83"/>
      <c r="J83" s="98"/>
    </row>
    <row r="84" spans="1:10" ht="60">
      <c r="A84" s="117" t="s">
        <v>531</v>
      </c>
      <c r="B84" s="100" t="s">
        <v>817</v>
      </c>
      <c r="C84" s="61" t="s">
        <v>818</v>
      </c>
      <c r="D84" s="101">
        <v>1413</v>
      </c>
      <c r="E84" s="101"/>
      <c r="F84" s="102">
        <f t="shared" si="0"/>
        <v>1000</v>
      </c>
      <c r="G84" s="101">
        <v>1000</v>
      </c>
      <c r="H84" s="101"/>
      <c r="I84" s="83" t="s">
        <v>819</v>
      </c>
      <c r="J84" s="109"/>
    </row>
    <row r="85" spans="1:10" ht="33">
      <c r="A85" s="83" t="s">
        <v>534</v>
      </c>
      <c r="B85" s="100" t="s">
        <v>697</v>
      </c>
      <c r="C85" s="62"/>
      <c r="D85" s="102">
        <v>470</v>
      </c>
      <c r="E85" s="101"/>
      <c r="F85" s="102">
        <f t="shared" si="0"/>
        <v>468</v>
      </c>
      <c r="G85" s="102"/>
      <c r="H85" s="102">
        <v>468</v>
      </c>
      <c r="I85" s="83" t="s">
        <v>819</v>
      </c>
      <c r="J85" s="103"/>
    </row>
    <row r="86" spans="1:10" ht="33">
      <c r="A86" s="91">
        <v>3</v>
      </c>
      <c r="B86" s="92" t="s">
        <v>820</v>
      </c>
      <c r="C86" s="93"/>
      <c r="D86" s="94">
        <f>SUM(D87:D92)</f>
        <v>0</v>
      </c>
      <c r="E86" s="94">
        <f>SUM(E87:E92)</f>
        <v>0</v>
      </c>
      <c r="F86" s="94">
        <f>G86+H86</f>
        <v>150</v>
      </c>
      <c r="G86" s="94">
        <f>SUM(G87:G92)</f>
        <v>0</v>
      </c>
      <c r="H86" s="94">
        <f>SUM(H87:H92)</f>
        <v>150</v>
      </c>
      <c r="I86" s="83"/>
      <c r="J86" s="113"/>
    </row>
    <row r="87" spans="1:10" ht="31.5">
      <c r="A87" s="83" t="s">
        <v>703</v>
      </c>
      <c r="B87" s="325" t="s">
        <v>821</v>
      </c>
      <c r="C87" s="62"/>
      <c r="D87" s="101"/>
      <c r="E87" s="101"/>
      <c r="F87" s="101">
        <f aca="true" t="shared" si="3" ref="F87:F92">G87+H87</f>
        <v>25</v>
      </c>
      <c r="G87" s="101"/>
      <c r="H87" s="101">
        <v>25</v>
      </c>
      <c r="I87" s="83" t="s">
        <v>822</v>
      </c>
      <c r="J87" s="120"/>
    </row>
    <row r="88" spans="1:10" ht="31.5">
      <c r="A88" s="83" t="s">
        <v>720</v>
      </c>
      <c r="B88" s="325" t="s">
        <v>823</v>
      </c>
      <c r="C88" s="62"/>
      <c r="D88" s="101"/>
      <c r="E88" s="101"/>
      <c r="F88" s="101">
        <f t="shared" si="3"/>
        <v>25</v>
      </c>
      <c r="G88" s="101"/>
      <c r="H88" s="101">
        <v>25</v>
      </c>
      <c r="I88" s="83" t="s">
        <v>824</v>
      </c>
      <c r="J88" s="120"/>
    </row>
    <row r="89" spans="1:10" ht="31.5">
      <c r="A89" s="83" t="s">
        <v>723</v>
      </c>
      <c r="B89" s="325" t="s">
        <v>825</v>
      </c>
      <c r="C89" s="62"/>
      <c r="D89" s="101"/>
      <c r="E89" s="101"/>
      <c r="F89" s="101">
        <f t="shared" si="3"/>
        <v>25</v>
      </c>
      <c r="G89" s="101"/>
      <c r="H89" s="101">
        <v>25</v>
      </c>
      <c r="I89" s="83" t="s">
        <v>826</v>
      </c>
      <c r="J89" s="120"/>
    </row>
    <row r="90" spans="1:10" ht="31.5">
      <c r="A90" s="83" t="s">
        <v>726</v>
      </c>
      <c r="B90" s="325" t="s">
        <v>827</v>
      </c>
      <c r="C90" s="62"/>
      <c r="D90" s="101"/>
      <c r="E90" s="101"/>
      <c r="F90" s="101">
        <f t="shared" si="3"/>
        <v>25</v>
      </c>
      <c r="G90" s="101"/>
      <c r="H90" s="101">
        <v>25</v>
      </c>
      <c r="I90" s="83" t="s">
        <v>828</v>
      </c>
      <c r="J90" s="120"/>
    </row>
    <row r="91" spans="1:10" ht="31.5">
      <c r="A91" s="83" t="s">
        <v>729</v>
      </c>
      <c r="B91" s="100" t="s">
        <v>829</v>
      </c>
      <c r="C91" s="62"/>
      <c r="D91" s="101"/>
      <c r="E91" s="101"/>
      <c r="F91" s="101">
        <f t="shared" si="3"/>
        <v>25</v>
      </c>
      <c r="G91" s="101"/>
      <c r="H91" s="101">
        <v>25</v>
      </c>
      <c r="I91" s="83" t="s">
        <v>830</v>
      </c>
      <c r="J91" s="120"/>
    </row>
    <row r="92" spans="1:10" ht="31.5">
      <c r="A92" s="83" t="s">
        <v>732</v>
      </c>
      <c r="B92" s="100" t="s">
        <v>831</v>
      </c>
      <c r="C92" s="62"/>
      <c r="D92" s="101"/>
      <c r="E92" s="101"/>
      <c r="F92" s="101">
        <f t="shared" si="3"/>
        <v>25</v>
      </c>
      <c r="G92" s="101"/>
      <c r="H92" s="101">
        <v>25</v>
      </c>
      <c r="I92" s="83" t="s">
        <v>832</v>
      </c>
      <c r="J92" s="120"/>
    </row>
    <row r="93" spans="1:10" ht="33">
      <c r="A93" s="91">
        <v>4</v>
      </c>
      <c r="B93" s="92" t="s">
        <v>706</v>
      </c>
      <c r="C93" s="93"/>
      <c r="D93" s="94"/>
      <c r="E93" s="94"/>
      <c r="F93" s="95">
        <f t="shared" si="0"/>
        <v>30</v>
      </c>
      <c r="G93" s="95"/>
      <c r="H93" s="95">
        <v>30</v>
      </c>
      <c r="I93" s="83" t="s">
        <v>738</v>
      </c>
      <c r="J93" s="121"/>
    </row>
    <row r="94" spans="1:10" ht="16.5">
      <c r="A94" s="97" t="s">
        <v>591</v>
      </c>
      <c r="B94" s="112" t="s">
        <v>833</v>
      </c>
      <c r="C94" s="114">
        <f>SUM(C95:C115)</f>
        <v>0</v>
      </c>
      <c r="D94" s="95"/>
      <c r="E94" s="95">
        <f>E95+E98+E101+E115</f>
        <v>2468</v>
      </c>
      <c r="F94" s="95">
        <f t="shared" si="0"/>
        <v>3661</v>
      </c>
      <c r="G94" s="95">
        <f>G95+G98+G101+G115</f>
        <v>2370</v>
      </c>
      <c r="H94" s="95">
        <f>H95+H98+H101+H115</f>
        <v>1291</v>
      </c>
      <c r="I94" s="83"/>
      <c r="J94" s="115"/>
    </row>
    <row r="95" spans="1:10" ht="16.5">
      <c r="A95" s="97">
        <v>1</v>
      </c>
      <c r="B95" s="112" t="s">
        <v>834</v>
      </c>
      <c r="C95" s="93"/>
      <c r="D95" s="94">
        <f>SUM(D96:D97)</f>
        <v>5390</v>
      </c>
      <c r="E95" s="94">
        <f>SUM(E96:E97)</f>
        <v>837</v>
      </c>
      <c r="F95" s="95">
        <f t="shared" si="0"/>
        <v>1653</v>
      </c>
      <c r="G95" s="94">
        <f>SUM(G96:G97)</f>
        <v>1185</v>
      </c>
      <c r="H95" s="94">
        <f>SUM(H96:H97)</f>
        <v>468</v>
      </c>
      <c r="I95" s="83"/>
      <c r="J95" s="98"/>
    </row>
    <row r="96" spans="1:10" ht="75">
      <c r="A96" s="99" t="s">
        <v>691</v>
      </c>
      <c r="B96" s="100" t="s">
        <v>835</v>
      </c>
      <c r="C96" s="61" t="s">
        <v>836</v>
      </c>
      <c r="D96" s="107">
        <v>4920</v>
      </c>
      <c r="E96" s="101">
        <v>837</v>
      </c>
      <c r="F96" s="102">
        <f t="shared" si="0"/>
        <v>1185</v>
      </c>
      <c r="G96" s="102">
        <v>1185</v>
      </c>
      <c r="H96" s="102"/>
      <c r="I96" s="83" t="s">
        <v>819</v>
      </c>
      <c r="J96" s="103"/>
    </row>
    <row r="97" spans="1:10" ht="33">
      <c r="A97" s="83" t="s">
        <v>694</v>
      </c>
      <c r="B97" s="100" t="s">
        <v>697</v>
      </c>
      <c r="C97" s="62"/>
      <c r="D97" s="102">
        <v>470</v>
      </c>
      <c r="E97" s="101"/>
      <c r="F97" s="102">
        <f t="shared" si="0"/>
        <v>468</v>
      </c>
      <c r="G97" s="102"/>
      <c r="H97" s="102">
        <v>468</v>
      </c>
      <c r="I97" s="83" t="s">
        <v>819</v>
      </c>
      <c r="J97" s="103"/>
    </row>
    <row r="98" spans="1:10" ht="16.5">
      <c r="A98" s="97">
        <v>2</v>
      </c>
      <c r="B98" s="112" t="s">
        <v>837</v>
      </c>
      <c r="C98" s="93"/>
      <c r="D98" s="94">
        <f>SUM(D99:D100)</f>
        <v>3633</v>
      </c>
      <c r="E98" s="94">
        <f>SUM(E99:E100)</f>
        <v>837</v>
      </c>
      <c r="F98" s="95">
        <f t="shared" si="0"/>
        <v>1653</v>
      </c>
      <c r="G98" s="94">
        <f>SUM(G99:G100)</f>
        <v>1185</v>
      </c>
      <c r="H98" s="94">
        <f>SUM(H99:H100)</f>
        <v>468</v>
      </c>
      <c r="I98" s="83"/>
      <c r="J98" s="98"/>
    </row>
    <row r="99" spans="1:10" ht="75">
      <c r="A99" s="99" t="s">
        <v>531</v>
      </c>
      <c r="B99" s="100" t="s">
        <v>838</v>
      </c>
      <c r="C99" s="61" t="s">
        <v>839</v>
      </c>
      <c r="D99" s="122">
        <v>3163</v>
      </c>
      <c r="E99" s="101">
        <v>837</v>
      </c>
      <c r="F99" s="102">
        <f t="shared" si="0"/>
        <v>1185</v>
      </c>
      <c r="G99" s="102">
        <v>1185</v>
      </c>
      <c r="H99" s="102"/>
      <c r="I99" s="83" t="s">
        <v>840</v>
      </c>
      <c r="J99" s="103"/>
    </row>
    <row r="100" spans="1:10" ht="33">
      <c r="A100" s="83" t="s">
        <v>534</v>
      </c>
      <c r="B100" s="100" t="s">
        <v>697</v>
      </c>
      <c r="C100" s="62"/>
      <c r="D100" s="102">
        <v>470</v>
      </c>
      <c r="E100" s="101"/>
      <c r="F100" s="102">
        <f t="shared" si="0"/>
        <v>468</v>
      </c>
      <c r="G100" s="102"/>
      <c r="H100" s="102">
        <v>468</v>
      </c>
      <c r="I100" s="83" t="s">
        <v>840</v>
      </c>
      <c r="J100" s="103"/>
    </row>
    <row r="101" spans="1:10" ht="33">
      <c r="A101" s="91">
        <v>3</v>
      </c>
      <c r="B101" s="92" t="s">
        <v>841</v>
      </c>
      <c r="C101" s="93"/>
      <c r="D101" s="94">
        <f>SUM(D102:D114)</f>
        <v>0</v>
      </c>
      <c r="E101" s="94">
        <v>794</v>
      </c>
      <c r="F101" s="94">
        <f>G101+H101</f>
        <v>325</v>
      </c>
      <c r="G101" s="94">
        <f>SUM(G102:G114)</f>
        <v>0</v>
      </c>
      <c r="H101" s="94">
        <f>SUM(H102:H114)</f>
        <v>325</v>
      </c>
      <c r="I101" s="83"/>
      <c r="J101" s="113"/>
    </row>
    <row r="102" spans="1:10" ht="31.5">
      <c r="A102" s="83" t="s">
        <v>703</v>
      </c>
      <c r="B102" s="325" t="s">
        <v>842</v>
      </c>
      <c r="C102" s="93"/>
      <c r="D102" s="94"/>
      <c r="E102" s="94"/>
      <c r="F102" s="101">
        <f aca="true" t="shared" si="4" ref="F102:F114">G102+H102</f>
        <v>25</v>
      </c>
      <c r="G102" s="94"/>
      <c r="H102" s="101">
        <v>25</v>
      </c>
      <c r="I102" s="83" t="s">
        <v>843</v>
      </c>
      <c r="J102" s="113"/>
    </row>
    <row r="103" spans="1:10" ht="31.5">
      <c r="A103" s="83" t="s">
        <v>720</v>
      </c>
      <c r="B103" s="325" t="s">
        <v>844</v>
      </c>
      <c r="C103" s="93"/>
      <c r="D103" s="94"/>
      <c r="E103" s="94"/>
      <c r="F103" s="101">
        <f t="shared" si="4"/>
        <v>25</v>
      </c>
      <c r="G103" s="94"/>
      <c r="H103" s="101">
        <v>25</v>
      </c>
      <c r="I103" s="83" t="s">
        <v>845</v>
      </c>
      <c r="J103" s="113"/>
    </row>
    <row r="104" spans="1:10" ht="31.5">
      <c r="A104" s="83" t="s">
        <v>723</v>
      </c>
      <c r="B104" s="325" t="s">
        <v>846</v>
      </c>
      <c r="C104" s="93"/>
      <c r="D104" s="94"/>
      <c r="E104" s="94"/>
      <c r="F104" s="101">
        <f t="shared" si="4"/>
        <v>25</v>
      </c>
      <c r="G104" s="94"/>
      <c r="H104" s="101">
        <v>25</v>
      </c>
      <c r="I104" s="83" t="s">
        <v>847</v>
      </c>
      <c r="J104" s="113"/>
    </row>
    <row r="105" spans="1:10" ht="31.5">
      <c r="A105" s="83" t="s">
        <v>726</v>
      </c>
      <c r="B105" s="325" t="s">
        <v>848</v>
      </c>
      <c r="C105" s="93"/>
      <c r="D105" s="94"/>
      <c r="E105" s="94"/>
      <c r="F105" s="101">
        <f t="shared" si="4"/>
        <v>25</v>
      </c>
      <c r="G105" s="94"/>
      <c r="H105" s="101">
        <v>25</v>
      </c>
      <c r="I105" s="83" t="s">
        <v>849</v>
      </c>
      <c r="J105" s="113"/>
    </row>
    <row r="106" spans="1:10" ht="31.5">
      <c r="A106" s="83" t="s">
        <v>729</v>
      </c>
      <c r="B106" s="325" t="s">
        <v>850</v>
      </c>
      <c r="C106" s="93"/>
      <c r="D106" s="94"/>
      <c r="E106" s="94"/>
      <c r="F106" s="101">
        <f t="shared" si="4"/>
        <v>25</v>
      </c>
      <c r="G106" s="94"/>
      <c r="H106" s="101">
        <v>25</v>
      </c>
      <c r="I106" s="83" t="s">
        <v>851</v>
      </c>
      <c r="J106" s="113"/>
    </row>
    <row r="107" spans="1:10" ht="31.5">
      <c r="A107" s="83" t="s">
        <v>732</v>
      </c>
      <c r="B107" s="325" t="s">
        <v>852</v>
      </c>
      <c r="C107" s="93"/>
      <c r="D107" s="94"/>
      <c r="E107" s="94"/>
      <c r="F107" s="101">
        <f t="shared" si="4"/>
        <v>25</v>
      </c>
      <c r="G107" s="94"/>
      <c r="H107" s="101">
        <v>25</v>
      </c>
      <c r="I107" s="83" t="s">
        <v>853</v>
      </c>
      <c r="J107" s="113"/>
    </row>
    <row r="108" spans="1:10" ht="31.5">
      <c r="A108" s="83" t="s">
        <v>735</v>
      </c>
      <c r="B108" s="325" t="s">
        <v>854</v>
      </c>
      <c r="C108" s="93"/>
      <c r="D108" s="94"/>
      <c r="E108" s="94"/>
      <c r="F108" s="101">
        <f t="shared" si="4"/>
        <v>25</v>
      </c>
      <c r="G108" s="94"/>
      <c r="H108" s="101">
        <v>25</v>
      </c>
      <c r="I108" s="83" t="s">
        <v>855</v>
      </c>
      <c r="J108" s="113"/>
    </row>
    <row r="109" spans="1:10" ht="31.5">
      <c r="A109" s="83" t="s">
        <v>782</v>
      </c>
      <c r="B109" s="325" t="s">
        <v>856</v>
      </c>
      <c r="C109" s="93"/>
      <c r="D109" s="94"/>
      <c r="E109" s="94"/>
      <c r="F109" s="101">
        <f t="shared" si="4"/>
        <v>25</v>
      </c>
      <c r="G109" s="94"/>
      <c r="H109" s="101">
        <v>25</v>
      </c>
      <c r="I109" s="83" t="s">
        <v>857</v>
      </c>
      <c r="J109" s="113"/>
    </row>
    <row r="110" spans="1:10" ht="31.5">
      <c r="A110" s="83" t="s">
        <v>785</v>
      </c>
      <c r="B110" s="325" t="s">
        <v>858</v>
      </c>
      <c r="C110" s="93"/>
      <c r="D110" s="94"/>
      <c r="E110" s="94"/>
      <c r="F110" s="101">
        <f t="shared" si="4"/>
        <v>25</v>
      </c>
      <c r="G110" s="94"/>
      <c r="H110" s="101">
        <v>25</v>
      </c>
      <c r="I110" s="83" t="s">
        <v>859</v>
      </c>
      <c r="J110" s="113"/>
    </row>
    <row r="111" spans="1:10" ht="31.5">
      <c r="A111" s="83" t="s">
        <v>788</v>
      </c>
      <c r="B111" s="100" t="s">
        <v>860</v>
      </c>
      <c r="C111" s="93"/>
      <c r="D111" s="94"/>
      <c r="E111" s="94"/>
      <c r="F111" s="101">
        <f t="shared" si="4"/>
        <v>25</v>
      </c>
      <c r="G111" s="94"/>
      <c r="H111" s="101">
        <v>25</v>
      </c>
      <c r="I111" s="83" t="s">
        <v>861</v>
      </c>
      <c r="J111" s="113"/>
    </row>
    <row r="112" spans="1:10" ht="31.5">
      <c r="A112" s="83" t="s">
        <v>791</v>
      </c>
      <c r="B112" s="100" t="s">
        <v>862</v>
      </c>
      <c r="C112" s="93"/>
      <c r="D112" s="94"/>
      <c r="E112" s="94"/>
      <c r="F112" s="101">
        <f t="shared" si="4"/>
        <v>25</v>
      </c>
      <c r="G112" s="94"/>
      <c r="H112" s="101">
        <v>25</v>
      </c>
      <c r="I112" s="83" t="s">
        <v>863</v>
      </c>
      <c r="J112" s="113"/>
    </row>
    <row r="113" spans="1:10" ht="31.5">
      <c r="A113" s="83" t="s">
        <v>794</v>
      </c>
      <c r="B113" s="100" t="s">
        <v>864</v>
      </c>
      <c r="C113" s="93"/>
      <c r="D113" s="94"/>
      <c r="E113" s="94"/>
      <c r="F113" s="101">
        <f t="shared" si="4"/>
        <v>25</v>
      </c>
      <c r="G113" s="94"/>
      <c r="H113" s="101">
        <v>25</v>
      </c>
      <c r="I113" s="83" t="s">
        <v>865</v>
      </c>
      <c r="J113" s="113"/>
    </row>
    <row r="114" spans="1:10" ht="31.5">
      <c r="A114" s="83" t="s">
        <v>797</v>
      </c>
      <c r="B114" s="100" t="s">
        <v>866</v>
      </c>
      <c r="C114" s="93"/>
      <c r="D114" s="94"/>
      <c r="E114" s="94"/>
      <c r="F114" s="101">
        <f t="shared" si="4"/>
        <v>25</v>
      </c>
      <c r="G114" s="94"/>
      <c r="H114" s="101">
        <v>25</v>
      </c>
      <c r="I114" s="83" t="s">
        <v>867</v>
      </c>
      <c r="J114" s="113"/>
    </row>
    <row r="115" spans="1:10" ht="33">
      <c r="A115" s="91">
        <v>4</v>
      </c>
      <c r="B115" s="92" t="s">
        <v>706</v>
      </c>
      <c r="C115" s="93"/>
      <c r="D115" s="94"/>
      <c r="E115" s="94"/>
      <c r="F115" s="95">
        <f t="shared" si="0"/>
        <v>30</v>
      </c>
      <c r="G115" s="95"/>
      <c r="H115" s="95">
        <v>30</v>
      </c>
      <c r="I115" s="83" t="s">
        <v>738</v>
      </c>
      <c r="J115" s="113"/>
    </row>
    <row r="116" spans="1:10" ht="16.5">
      <c r="A116" s="97" t="s">
        <v>620</v>
      </c>
      <c r="B116" s="112" t="s">
        <v>868</v>
      </c>
      <c r="C116" s="114">
        <f>SUM(C117:C130)</f>
        <v>0</v>
      </c>
      <c r="D116" s="95"/>
      <c r="E116" s="95">
        <f>E117+E120+E125+E130</f>
        <v>939</v>
      </c>
      <c r="F116" s="95">
        <f t="shared" si="0"/>
        <v>3436</v>
      </c>
      <c r="G116" s="95">
        <f>G117+G120+G125+G130</f>
        <v>2370</v>
      </c>
      <c r="H116" s="95">
        <f>H117+H120+H125+H130</f>
        <v>1066</v>
      </c>
      <c r="I116" s="83"/>
      <c r="J116" s="115"/>
    </row>
    <row r="117" spans="1:10" ht="16.5">
      <c r="A117" s="97">
        <v>1</v>
      </c>
      <c r="B117" s="112" t="s">
        <v>690</v>
      </c>
      <c r="C117" s="93"/>
      <c r="D117" s="94">
        <f>SUM(D118:D119)</f>
        <v>2890</v>
      </c>
      <c r="E117" s="94">
        <f>SUM(E118:E119)</f>
        <v>0</v>
      </c>
      <c r="F117" s="95">
        <f aca="true" t="shared" si="5" ref="F117:F171">G117+H117</f>
        <v>1653</v>
      </c>
      <c r="G117" s="94">
        <f>SUM(G118:G119)</f>
        <v>1185</v>
      </c>
      <c r="H117" s="94">
        <f>SUM(H118:H119)</f>
        <v>468</v>
      </c>
      <c r="I117" s="83"/>
      <c r="J117" s="98"/>
    </row>
    <row r="118" spans="1:10" ht="60">
      <c r="A118" s="99" t="s">
        <v>691</v>
      </c>
      <c r="B118" s="100" t="s">
        <v>869</v>
      </c>
      <c r="C118" s="61" t="s">
        <v>870</v>
      </c>
      <c r="D118" s="101">
        <v>2420</v>
      </c>
      <c r="E118" s="101"/>
      <c r="F118" s="102">
        <f t="shared" si="5"/>
        <v>1185</v>
      </c>
      <c r="G118" s="102">
        <v>1185</v>
      </c>
      <c r="H118" s="102"/>
      <c r="I118" s="83" t="s">
        <v>693</v>
      </c>
      <c r="J118" s="103"/>
    </row>
    <row r="119" spans="1:10" ht="33">
      <c r="A119" s="83" t="s">
        <v>694</v>
      </c>
      <c r="B119" s="100" t="s">
        <v>697</v>
      </c>
      <c r="C119" s="62"/>
      <c r="D119" s="102">
        <v>470</v>
      </c>
      <c r="E119" s="101"/>
      <c r="F119" s="102">
        <f t="shared" si="5"/>
        <v>468</v>
      </c>
      <c r="G119" s="102"/>
      <c r="H119" s="102">
        <v>468</v>
      </c>
      <c r="I119" s="83" t="s">
        <v>693</v>
      </c>
      <c r="J119" s="103"/>
    </row>
    <row r="120" spans="1:10" ht="16.5">
      <c r="A120" s="97">
        <v>2</v>
      </c>
      <c r="B120" s="112" t="s">
        <v>871</v>
      </c>
      <c r="C120" s="93"/>
      <c r="D120" s="94">
        <f>SUM(D121:D124)</f>
        <v>4088</v>
      </c>
      <c r="E120" s="94">
        <f>SUM(E121:E124)</f>
        <v>839</v>
      </c>
      <c r="F120" s="95">
        <f t="shared" si="5"/>
        <v>1653</v>
      </c>
      <c r="G120" s="94">
        <f>SUM(G121:G124)</f>
        <v>1185</v>
      </c>
      <c r="H120" s="94">
        <f>SUM(H121:H124)</f>
        <v>468</v>
      </c>
      <c r="I120" s="83"/>
      <c r="J120" s="98"/>
    </row>
    <row r="121" spans="1:10" ht="66">
      <c r="A121" s="117" t="s">
        <v>531</v>
      </c>
      <c r="B121" s="100" t="s">
        <v>872</v>
      </c>
      <c r="C121" s="326" t="s">
        <v>873</v>
      </c>
      <c r="D121" s="101">
        <v>412</v>
      </c>
      <c r="E121" s="101">
        <v>229</v>
      </c>
      <c r="F121" s="102">
        <f t="shared" si="5"/>
        <v>160</v>
      </c>
      <c r="G121" s="101">
        <v>160</v>
      </c>
      <c r="H121" s="94"/>
      <c r="I121" s="83" t="s">
        <v>874</v>
      </c>
      <c r="J121" s="98"/>
    </row>
    <row r="122" spans="1:10" ht="60">
      <c r="A122" s="117" t="s">
        <v>534</v>
      </c>
      <c r="B122" s="100" t="s">
        <v>875</v>
      </c>
      <c r="C122" s="326" t="s">
        <v>876</v>
      </c>
      <c r="D122" s="101">
        <v>747</v>
      </c>
      <c r="E122" s="101">
        <v>610</v>
      </c>
      <c r="F122" s="102">
        <f t="shared" si="5"/>
        <v>100</v>
      </c>
      <c r="G122" s="101">
        <v>100</v>
      </c>
      <c r="H122" s="94"/>
      <c r="I122" s="83" t="s">
        <v>874</v>
      </c>
      <c r="J122" s="98"/>
    </row>
    <row r="123" spans="1:10" ht="75">
      <c r="A123" s="117" t="s">
        <v>537</v>
      </c>
      <c r="B123" s="100" t="s">
        <v>869</v>
      </c>
      <c r="C123" s="61" t="s">
        <v>877</v>
      </c>
      <c r="D123" s="101">
        <v>2459</v>
      </c>
      <c r="E123" s="101"/>
      <c r="F123" s="102">
        <f t="shared" si="5"/>
        <v>925</v>
      </c>
      <c r="G123" s="123">
        <v>925</v>
      </c>
      <c r="H123" s="102"/>
      <c r="I123" s="83" t="s">
        <v>874</v>
      </c>
      <c r="J123" s="103"/>
    </row>
    <row r="124" spans="1:10" ht="33">
      <c r="A124" s="106" t="s">
        <v>878</v>
      </c>
      <c r="B124" s="100" t="s">
        <v>697</v>
      </c>
      <c r="C124" s="62"/>
      <c r="D124" s="102">
        <v>470</v>
      </c>
      <c r="E124" s="101"/>
      <c r="F124" s="102">
        <f t="shared" si="5"/>
        <v>468</v>
      </c>
      <c r="G124" s="102"/>
      <c r="H124" s="102">
        <v>468</v>
      </c>
      <c r="I124" s="83" t="s">
        <v>874</v>
      </c>
      <c r="J124" s="103"/>
    </row>
    <row r="125" spans="1:10" ht="33">
      <c r="A125" s="91">
        <v>3</v>
      </c>
      <c r="B125" s="92" t="s">
        <v>879</v>
      </c>
      <c r="C125" s="93"/>
      <c r="D125" s="94">
        <v>100</v>
      </c>
      <c r="E125" s="94">
        <v>100</v>
      </c>
      <c r="F125" s="94">
        <f t="shared" si="5"/>
        <v>100</v>
      </c>
      <c r="G125" s="94">
        <f>SUM(G126:G129)</f>
        <v>0</v>
      </c>
      <c r="H125" s="94">
        <f>SUM(H126:H129)</f>
        <v>100</v>
      </c>
      <c r="I125" s="83"/>
      <c r="J125" s="113"/>
    </row>
    <row r="126" spans="1:10" ht="31.5">
      <c r="A126" s="83" t="s">
        <v>703</v>
      </c>
      <c r="B126" s="325" t="s">
        <v>880</v>
      </c>
      <c r="C126" s="93"/>
      <c r="D126" s="94"/>
      <c r="E126" s="94"/>
      <c r="F126" s="101">
        <f t="shared" si="5"/>
        <v>25</v>
      </c>
      <c r="G126" s="94"/>
      <c r="H126" s="101">
        <v>25</v>
      </c>
      <c r="I126" s="83" t="s">
        <v>881</v>
      </c>
      <c r="J126" s="113"/>
    </row>
    <row r="127" spans="1:10" ht="31.5">
      <c r="A127" s="83" t="s">
        <v>720</v>
      </c>
      <c r="B127" s="325" t="s">
        <v>882</v>
      </c>
      <c r="C127" s="93"/>
      <c r="D127" s="94"/>
      <c r="E127" s="94"/>
      <c r="F127" s="101">
        <f t="shared" si="5"/>
        <v>25</v>
      </c>
      <c r="G127" s="94"/>
      <c r="H127" s="101">
        <v>25</v>
      </c>
      <c r="I127" s="83" t="s">
        <v>883</v>
      </c>
      <c r="J127" s="113"/>
    </row>
    <row r="128" spans="1:10" ht="31.5">
      <c r="A128" s="83" t="s">
        <v>723</v>
      </c>
      <c r="B128" s="325" t="s">
        <v>718</v>
      </c>
      <c r="C128" s="93"/>
      <c r="D128" s="94"/>
      <c r="E128" s="94"/>
      <c r="F128" s="101">
        <f t="shared" si="5"/>
        <v>25</v>
      </c>
      <c r="G128" s="94"/>
      <c r="H128" s="101">
        <v>25</v>
      </c>
      <c r="I128" s="83" t="s">
        <v>719</v>
      </c>
      <c r="J128" s="113"/>
    </row>
    <row r="129" spans="1:10" ht="31.5">
      <c r="A129" s="83" t="s">
        <v>726</v>
      </c>
      <c r="B129" s="325" t="s">
        <v>884</v>
      </c>
      <c r="C129" s="93"/>
      <c r="D129" s="94"/>
      <c r="E129" s="94"/>
      <c r="F129" s="101">
        <f t="shared" si="5"/>
        <v>25</v>
      </c>
      <c r="G129" s="94"/>
      <c r="H129" s="101">
        <v>25</v>
      </c>
      <c r="I129" s="83" t="s">
        <v>885</v>
      </c>
      <c r="J129" s="113"/>
    </row>
    <row r="130" spans="1:10" ht="33">
      <c r="A130" s="91">
        <v>4</v>
      </c>
      <c r="B130" s="92" t="s">
        <v>706</v>
      </c>
      <c r="C130" s="93"/>
      <c r="D130" s="94"/>
      <c r="E130" s="94"/>
      <c r="F130" s="95">
        <f t="shared" si="5"/>
        <v>30</v>
      </c>
      <c r="G130" s="95"/>
      <c r="H130" s="95">
        <v>30</v>
      </c>
      <c r="I130" s="83" t="s">
        <v>738</v>
      </c>
      <c r="J130" s="113"/>
    </row>
    <row r="131" spans="1:10" ht="16.5">
      <c r="A131" s="97" t="s">
        <v>648</v>
      </c>
      <c r="B131" s="112" t="s">
        <v>886</v>
      </c>
      <c r="C131" s="114">
        <f>SUM(C132:C150)</f>
        <v>0</v>
      </c>
      <c r="D131" s="95"/>
      <c r="E131" s="95">
        <f>E132+E135</f>
        <v>0</v>
      </c>
      <c r="F131" s="95">
        <f t="shared" si="5"/>
        <v>3611</v>
      </c>
      <c r="G131" s="95">
        <f>G132+G135+G138+G150</f>
        <v>2370</v>
      </c>
      <c r="H131" s="95">
        <f>H132+H135+H138+H150</f>
        <v>1241</v>
      </c>
      <c r="I131" s="83"/>
      <c r="J131" s="115"/>
    </row>
    <row r="132" spans="1:10" ht="16.5">
      <c r="A132" s="97">
        <v>1</v>
      </c>
      <c r="B132" s="112" t="s">
        <v>887</v>
      </c>
      <c r="C132" s="93"/>
      <c r="D132" s="94">
        <f>SUM(D133:D134)</f>
        <v>2788</v>
      </c>
      <c r="E132" s="94">
        <f>E134</f>
        <v>0</v>
      </c>
      <c r="F132" s="95">
        <f t="shared" si="5"/>
        <v>1653</v>
      </c>
      <c r="G132" s="94">
        <f>SUM(G133:G134)</f>
        <v>1185</v>
      </c>
      <c r="H132" s="94">
        <f>SUM(H133:H134)</f>
        <v>468</v>
      </c>
      <c r="I132" s="83"/>
      <c r="J132" s="98"/>
    </row>
    <row r="133" spans="1:10" ht="49.5">
      <c r="A133" s="99" t="s">
        <v>691</v>
      </c>
      <c r="B133" s="100" t="s">
        <v>888</v>
      </c>
      <c r="C133" s="62"/>
      <c r="D133" s="101">
        <v>2318</v>
      </c>
      <c r="E133" s="101"/>
      <c r="F133" s="102">
        <f t="shared" si="5"/>
        <v>1185</v>
      </c>
      <c r="G133" s="101">
        <v>1185</v>
      </c>
      <c r="H133" s="101"/>
      <c r="I133" s="83" t="s">
        <v>889</v>
      </c>
      <c r="J133" s="103"/>
    </row>
    <row r="134" spans="1:10" ht="33">
      <c r="A134" s="83" t="s">
        <v>694</v>
      </c>
      <c r="B134" s="100" t="s">
        <v>697</v>
      </c>
      <c r="C134" s="62"/>
      <c r="D134" s="102">
        <v>470</v>
      </c>
      <c r="E134" s="101"/>
      <c r="F134" s="102">
        <f t="shared" si="5"/>
        <v>468</v>
      </c>
      <c r="G134" s="102"/>
      <c r="H134" s="102">
        <v>468</v>
      </c>
      <c r="I134" s="83" t="s">
        <v>889</v>
      </c>
      <c r="J134" s="103"/>
    </row>
    <row r="135" spans="1:10" ht="16.5">
      <c r="A135" s="97">
        <v>2</v>
      </c>
      <c r="B135" s="112" t="s">
        <v>890</v>
      </c>
      <c r="C135" s="93"/>
      <c r="D135" s="94">
        <f>SUM(D136:D137)</f>
        <v>4910</v>
      </c>
      <c r="E135" s="94">
        <f>SUM(E136:E137)</f>
        <v>0</v>
      </c>
      <c r="F135" s="95">
        <f t="shared" si="5"/>
        <v>1653</v>
      </c>
      <c r="G135" s="94">
        <f>SUM(G136:G137)</f>
        <v>1185</v>
      </c>
      <c r="H135" s="94">
        <f>SUM(H136:H137)</f>
        <v>468</v>
      </c>
      <c r="I135" s="83"/>
      <c r="J135" s="98"/>
    </row>
    <row r="136" spans="1:10" ht="60">
      <c r="A136" s="99" t="s">
        <v>531</v>
      </c>
      <c r="B136" s="100" t="s">
        <v>891</v>
      </c>
      <c r="C136" s="62" t="s">
        <v>892</v>
      </c>
      <c r="D136" s="101">
        <v>4440</v>
      </c>
      <c r="E136" s="101"/>
      <c r="F136" s="102">
        <f t="shared" si="5"/>
        <v>1185</v>
      </c>
      <c r="G136" s="102">
        <v>1185</v>
      </c>
      <c r="H136" s="102"/>
      <c r="I136" s="83" t="s">
        <v>893</v>
      </c>
      <c r="J136" s="103"/>
    </row>
    <row r="137" spans="1:10" ht="33">
      <c r="A137" s="83" t="s">
        <v>534</v>
      </c>
      <c r="B137" s="100" t="s">
        <v>697</v>
      </c>
      <c r="C137" s="62"/>
      <c r="D137" s="102">
        <v>470</v>
      </c>
      <c r="E137" s="101"/>
      <c r="F137" s="102">
        <f t="shared" si="5"/>
        <v>468</v>
      </c>
      <c r="G137" s="102"/>
      <c r="H137" s="102">
        <v>468</v>
      </c>
      <c r="I137" s="83" t="s">
        <v>893</v>
      </c>
      <c r="J137" s="103"/>
    </row>
    <row r="138" spans="1:10" ht="33">
      <c r="A138" s="91">
        <v>3</v>
      </c>
      <c r="B138" s="92" t="s">
        <v>894</v>
      </c>
      <c r="C138" s="93"/>
      <c r="D138" s="94">
        <f>SUM(D139:D149)</f>
        <v>0</v>
      </c>
      <c r="E138" s="94">
        <f>SUM(E139:E149)</f>
        <v>0</v>
      </c>
      <c r="F138" s="95">
        <f t="shared" si="5"/>
        <v>275</v>
      </c>
      <c r="G138" s="94">
        <f>SUM(G139:G149)</f>
        <v>0</v>
      </c>
      <c r="H138" s="94">
        <f>SUM(H139:H149)</f>
        <v>275</v>
      </c>
      <c r="I138" s="83"/>
      <c r="J138" s="113"/>
    </row>
    <row r="139" spans="1:10" ht="31.5">
      <c r="A139" s="83" t="s">
        <v>703</v>
      </c>
      <c r="B139" s="325" t="s">
        <v>895</v>
      </c>
      <c r="C139" s="93"/>
      <c r="D139" s="94"/>
      <c r="E139" s="94"/>
      <c r="F139" s="102">
        <f t="shared" si="5"/>
        <v>25</v>
      </c>
      <c r="G139" s="94"/>
      <c r="H139" s="101">
        <v>25</v>
      </c>
      <c r="I139" s="83" t="s">
        <v>896</v>
      </c>
      <c r="J139" s="113"/>
    </row>
    <row r="140" spans="1:10" ht="31.5">
      <c r="A140" s="83" t="s">
        <v>720</v>
      </c>
      <c r="B140" s="325" t="s">
        <v>897</v>
      </c>
      <c r="C140" s="93"/>
      <c r="D140" s="94"/>
      <c r="E140" s="94"/>
      <c r="F140" s="102">
        <f t="shared" si="5"/>
        <v>25</v>
      </c>
      <c r="G140" s="94"/>
      <c r="H140" s="101">
        <v>25</v>
      </c>
      <c r="I140" s="83" t="s">
        <v>898</v>
      </c>
      <c r="J140" s="113"/>
    </row>
    <row r="141" spans="1:10" ht="31.5">
      <c r="A141" s="83" t="s">
        <v>723</v>
      </c>
      <c r="B141" s="325" t="s">
        <v>899</v>
      </c>
      <c r="C141" s="93"/>
      <c r="D141" s="94"/>
      <c r="E141" s="94"/>
      <c r="F141" s="102">
        <f t="shared" si="5"/>
        <v>25</v>
      </c>
      <c r="G141" s="94"/>
      <c r="H141" s="101">
        <v>25</v>
      </c>
      <c r="I141" s="83" t="s">
        <v>900</v>
      </c>
      <c r="J141" s="113"/>
    </row>
    <row r="142" spans="1:10" ht="31.5">
      <c r="A142" s="83" t="s">
        <v>726</v>
      </c>
      <c r="B142" s="325" t="s">
        <v>901</v>
      </c>
      <c r="C142" s="93"/>
      <c r="D142" s="94"/>
      <c r="E142" s="94"/>
      <c r="F142" s="102">
        <f t="shared" si="5"/>
        <v>25</v>
      </c>
      <c r="G142" s="94"/>
      <c r="H142" s="101">
        <v>25</v>
      </c>
      <c r="I142" s="83" t="s">
        <v>902</v>
      </c>
      <c r="J142" s="113"/>
    </row>
    <row r="143" spans="1:10" ht="31.5">
      <c r="A143" s="83" t="s">
        <v>729</v>
      </c>
      <c r="B143" s="325" t="s">
        <v>721</v>
      </c>
      <c r="C143" s="93"/>
      <c r="D143" s="94"/>
      <c r="E143" s="94"/>
      <c r="F143" s="102">
        <f t="shared" si="5"/>
        <v>25</v>
      </c>
      <c r="G143" s="94"/>
      <c r="H143" s="101">
        <v>25</v>
      </c>
      <c r="I143" s="83" t="s">
        <v>722</v>
      </c>
      <c r="J143" s="113"/>
    </row>
    <row r="144" spans="1:10" ht="31.5">
      <c r="A144" s="83" t="s">
        <v>732</v>
      </c>
      <c r="B144" s="325" t="s">
        <v>903</v>
      </c>
      <c r="C144" s="93"/>
      <c r="D144" s="94"/>
      <c r="E144" s="94"/>
      <c r="F144" s="102">
        <f t="shared" si="5"/>
        <v>25</v>
      </c>
      <c r="G144" s="94"/>
      <c r="H144" s="101">
        <v>25</v>
      </c>
      <c r="I144" s="83" t="s">
        <v>904</v>
      </c>
      <c r="J144" s="113"/>
    </row>
    <row r="145" spans="1:10" ht="31.5">
      <c r="A145" s="83" t="s">
        <v>735</v>
      </c>
      <c r="B145" s="325" t="s">
        <v>905</v>
      </c>
      <c r="C145" s="93"/>
      <c r="D145" s="94"/>
      <c r="E145" s="94"/>
      <c r="F145" s="102">
        <f t="shared" si="5"/>
        <v>25</v>
      </c>
      <c r="G145" s="94"/>
      <c r="H145" s="101">
        <v>25</v>
      </c>
      <c r="I145" s="83" t="s">
        <v>906</v>
      </c>
      <c r="J145" s="113"/>
    </row>
    <row r="146" spans="1:10" ht="31.5">
      <c r="A146" s="83" t="s">
        <v>782</v>
      </c>
      <c r="B146" s="328" t="s">
        <v>907</v>
      </c>
      <c r="C146" s="93"/>
      <c r="D146" s="94"/>
      <c r="E146" s="94"/>
      <c r="F146" s="102">
        <f t="shared" si="5"/>
        <v>25</v>
      </c>
      <c r="G146" s="94"/>
      <c r="H146" s="101">
        <v>25</v>
      </c>
      <c r="I146" s="83" t="s">
        <v>908</v>
      </c>
      <c r="J146" s="113"/>
    </row>
    <row r="147" spans="1:10" ht="31.5">
      <c r="A147" s="83" t="s">
        <v>785</v>
      </c>
      <c r="B147" s="328" t="s">
        <v>909</v>
      </c>
      <c r="C147" s="93"/>
      <c r="D147" s="94"/>
      <c r="E147" s="94"/>
      <c r="F147" s="102">
        <f t="shared" si="5"/>
        <v>25</v>
      </c>
      <c r="G147" s="94"/>
      <c r="H147" s="101">
        <v>25</v>
      </c>
      <c r="I147" s="83" t="s">
        <v>910</v>
      </c>
      <c r="J147" s="113"/>
    </row>
    <row r="148" spans="1:10" ht="31.5">
      <c r="A148" s="83" t="s">
        <v>788</v>
      </c>
      <c r="B148" s="328" t="s">
        <v>911</v>
      </c>
      <c r="C148" s="93"/>
      <c r="D148" s="94"/>
      <c r="E148" s="94"/>
      <c r="F148" s="102">
        <f t="shared" si="5"/>
        <v>25</v>
      </c>
      <c r="G148" s="94"/>
      <c r="H148" s="101">
        <v>25</v>
      </c>
      <c r="I148" s="83" t="s">
        <v>912</v>
      </c>
      <c r="J148" s="113"/>
    </row>
    <row r="149" spans="1:10" ht="31.5">
      <c r="A149" s="83" t="s">
        <v>791</v>
      </c>
      <c r="B149" s="328" t="s">
        <v>733</v>
      </c>
      <c r="C149" s="93"/>
      <c r="D149" s="94"/>
      <c r="E149" s="94"/>
      <c r="F149" s="102">
        <f t="shared" si="5"/>
        <v>25</v>
      </c>
      <c r="G149" s="94"/>
      <c r="H149" s="101">
        <v>25</v>
      </c>
      <c r="I149" s="83" t="s">
        <v>734</v>
      </c>
      <c r="J149" s="113"/>
    </row>
    <row r="150" spans="1:10" ht="33">
      <c r="A150" s="91">
        <v>4</v>
      </c>
      <c r="B150" s="92" t="s">
        <v>706</v>
      </c>
      <c r="C150" s="93"/>
      <c r="D150" s="94"/>
      <c r="E150" s="94"/>
      <c r="F150" s="95">
        <f t="shared" si="5"/>
        <v>30</v>
      </c>
      <c r="G150" s="95"/>
      <c r="H150" s="95">
        <v>30</v>
      </c>
      <c r="I150" s="83" t="s">
        <v>738</v>
      </c>
      <c r="J150" s="113"/>
    </row>
    <row r="151" spans="1:10" ht="16.5">
      <c r="A151" s="97" t="s">
        <v>654</v>
      </c>
      <c r="B151" s="112" t="s">
        <v>913</v>
      </c>
      <c r="C151" s="114">
        <f>SUM(C152:C172)</f>
        <v>0</v>
      </c>
      <c r="D151" s="95"/>
      <c r="E151" s="95">
        <f>E152+E155+E158+E172</f>
        <v>0</v>
      </c>
      <c r="F151" s="95">
        <f t="shared" si="5"/>
        <v>3661</v>
      </c>
      <c r="G151" s="95">
        <f>G152+G155+G158+G172</f>
        <v>2370</v>
      </c>
      <c r="H151" s="95">
        <f>H152+H155+H158+H172</f>
        <v>1291</v>
      </c>
      <c r="I151" s="83"/>
      <c r="J151" s="115"/>
    </row>
    <row r="152" spans="1:10" ht="16.5">
      <c r="A152" s="97">
        <v>1</v>
      </c>
      <c r="B152" s="112" t="s">
        <v>914</v>
      </c>
      <c r="C152" s="93"/>
      <c r="D152" s="94">
        <f>SUM(D153:D154)</f>
        <v>3449</v>
      </c>
      <c r="E152" s="94">
        <f>SUM(E153:E154)</f>
        <v>0</v>
      </c>
      <c r="F152" s="95">
        <f t="shared" si="5"/>
        <v>1928</v>
      </c>
      <c r="G152" s="94">
        <f>SUM(G153:G154)</f>
        <v>1460</v>
      </c>
      <c r="H152" s="94">
        <f>SUM(H153:H154)</f>
        <v>468</v>
      </c>
      <c r="I152" s="83"/>
      <c r="J152" s="98"/>
    </row>
    <row r="153" spans="1:10" ht="75">
      <c r="A153" s="99" t="s">
        <v>691</v>
      </c>
      <c r="B153" s="100" t="s">
        <v>915</v>
      </c>
      <c r="C153" s="61" t="s">
        <v>916</v>
      </c>
      <c r="D153" s="119">
        <v>2979</v>
      </c>
      <c r="E153" s="101"/>
      <c r="F153" s="102">
        <f t="shared" si="5"/>
        <v>1460</v>
      </c>
      <c r="G153" s="102">
        <v>1460</v>
      </c>
      <c r="H153" s="102"/>
      <c r="I153" s="83" t="s">
        <v>917</v>
      </c>
      <c r="J153" s="103"/>
    </row>
    <row r="154" spans="1:10" ht="33">
      <c r="A154" s="83" t="s">
        <v>694</v>
      </c>
      <c r="B154" s="100" t="s">
        <v>697</v>
      </c>
      <c r="C154" s="62"/>
      <c r="D154" s="102">
        <v>470</v>
      </c>
      <c r="E154" s="101"/>
      <c r="F154" s="102">
        <f t="shared" si="5"/>
        <v>468</v>
      </c>
      <c r="G154" s="102"/>
      <c r="H154" s="102">
        <v>468</v>
      </c>
      <c r="I154" s="83" t="s">
        <v>917</v>
      </c>
      <c r="J154" s="103"/>
    </row>
    <row r="155" spans="1:10" ht="16.5">
      <c r="A155" s="97">
        <v>2</v>
      </c>
      <c r="B155" s="112" t="s">
        <v>918</v>
      </c>
      <c r="C155" s="93"/>
      <c r="D155" s="94">
        <f>SUM(D156:D157)</f>
        <v>1660</v>
      </c>
      <c r="E155" s="94">
        <f>SUM(E156:E157)</f>
        <v>0</v>
      </c>
      <c r="F155" s="95">
        <f t="shared" si="5"/>
        <v>1378</v>
      </c>
      <c r="G155" s="94">
        <f>SUM(G156:G157)</f>
        <v>910</v>
      </c>
      <c r="H155" s="94">
        <f>SUM(H156:H157)</f>
        <v>468</v>
      </c>
      <c r="I155" s="83"/>
      <c r="J155" s="98"/>
    </row>
    <row r="156" spans="1:10" ht="75">
      <c r="A156" s="99" t="s">
        <v>531</v>
      </c>
      <c r="B156" s="100" t="s">
        <v>919</v>
      </c>
      <c r="C156" s="61" t="s">
        <v>920</v>
      </c>
      <c r="D156" s="101">
        <v>1190</v>
      </c>
      <c r="E156" s="101"/>
      <c r="F156" s="102">
        <f t="shared" si="5"/>
        <v>910</v>
      </c>
      <c r="G156" s="102">
        <v>910</v>
      </c>
      <c r="H156" s="102"/>
      <c r="I156" s="83" t="s">
        <v>921</v>
      </c>
      <c r="J156" s="103"/>
    </row>
    <row r="157" spans="1:10" ht="33">
      <c r="A157" s="83" t="s">
        <v>534</v>
      </c>
      <c r="B157" s="100" t="s">
        <v>697</v>
      </c>
      <c r="C157" s="62"/>
      <c r="D157" s="102">
        <v>470</v>
      </c>
      <c r="E157" s="101"/>
      <c r="F157" s="102">
        <f t="shared" si="5"/>
        <v>468</v>
      </c>
      <c r="G157" s="102"/>
      <c r="H157" s="102">
        <v>468</v>
      </c>
      <c r="I157" s="83" t="s">
        <v>921</v>
      </c>
      <c r="J157" s="103"/>
    </row>
    <row r="158" spans="1:10" ht="33">
      <c r="A158" s="91">
        <v>3</v>
      </c>
      <c r="B158" s="92" t="s">
        <v>922</v>
      </c>
      <c r="C158" s="93"/>
      <c r="D158" s="94">
        <f>SUM(D159:D171)</f>
        <v>0</v>
      </c>
      <c r="E158" s="94">
        <f>SUM(E159:E171)</f>
        <v>0</v>
      </c>
      <c r="F158" s="95">
        <f t="shared" si="5"/>
        <v>325</v>
      </c>
      <c r="G158" s="94">
        <f>SUM(G159:G171)</f>
        <v>0</v>
      </c>
      <c r="H158" s="94">
        <f>SUM(H159:H171)</f>
        <v>325</v>
      </c>
      <c r="I158" s="83"/>
      <c r="J158" s="98"/>
    </row>
    <row r="159" spans="1:10" ht="31.5">
      <c r="A159" s="83" t="s">
        <v>703</v>
      </c>
      <c r="B159" s="325" t="s">
        <v>923</v>
      </c>
      <c r="C159" s="93"/>
      <c r="D159" s="94"/>
      <c r="E159" s="94"/>
      <c r="F159" s="102">
        <f t="shared" si="5"/>
        <v>25</v>
      </c>
      <c r="G159" s="94"/>
      <c r="H159" s="101">
        <v>25</v>
      </c>
      <c r="I159" s="83" t="s">
        <v>924</v>
      </c>
      <c r="J159" s="98"/>
    </row>
    <row r="160" spans="1:10" ht="31.5">
      <c r="A160" s="83" t="s">
        <v>720</v>
      </c>
      <c r="B160" s="325" t="s">
        <v>925</v>
      </c>
      <c r="C160" s="93"/>
      <c r="D160" s="94"/>
      <c r="E160" s="94"/>
      <c r="F160" s="102">
        <f t="shared" si="5"/>
        <v>25</v>
      </c>
      <c r="G160" s="94"/>
      <c r="H160" s="101">
        <v>25</v>
      </c>
      <c r="I160" s="83" t="s">
        <v>926</v>
      </c>
      <c r="J160" s="98"/>
    </row>
    <row r="161" spans="1:10" ht="31.5">
      <c r="A161" s="83" t="s">
        <v>723</v>
      </c>
      <c r="B161" s="325" t="s">
        <v>927</v>
      </c>
      <c r="C161" s="93"/>
      <c r="D161" s="94"/>
      <c r="E161" s="94"/>
      <c r="F161" s="102">
        <f t="shared" si="5"/>
        <v>25</v>
      </c>
      <c r="G161" s="94"/>
      <c r="H161" s="101">
        <v>25</v>
      </c>
      <c r="I161" s="83" t="s">
        <v>928</v>
      </c>
      <c r="J161" s="98"/>
    </row>
    <row r="162" spans="1:10" ht="31.5">
      <c r="A162" s="83" t="s">
        <v>726</v>
      </c>
      <c r="B162" s="325" t="s">
        <v>929</v>
      </c>
      <c r="C162" s="93"/>
      <c r="D162" s="94"/>
      <c r="E162" s="94"/>
      <c r="F162" s="102">
        <f t="shared" si="5"/>
        <v>25</v>
      </c>
      <c r="G162" s="94"/>
      <c r="H162" s="101">
        <v>25</v>
      </c>
      <c r="I162" s="83" t="s">
        <v>930</v>
      </c>
      <c r="J162" s="98"/>
    </row>
    <row r="163" spans="1:10" ht="31.5">
      <c r="A163" s="83" t="s">
        <v>729</v>
      </c>
      <c r="B163" s="325" t="s">
        <v>931</v>
      </c>
      <c r="C163" s="93"/>
      <c r="D163" s="94"/>
      <c r="E163" s="94"/>
      <c r="F163" s="102">
        <f t="shared" si="5"/>
        <v>25</v>
      </c>
      <c r="G163" s="94"/>
      <c r="H163" s="101">
        <v>25</v>
      </c>
      <c r="I163" s="83" t="s">
        <v>932</v>
      </c>
      <c r="J163" s="98"/>
    </row>
    <row r="164" spans="1:10" ht="31.5">
      <c r="A164" s="83" t="s">
        <v>732</v>
      </c>
      <c r="B164" s="325" t="s">
        <v>933</v>
      </c>
      <c r="C164" s="93"/>
      <c r="D164" s="94"/>
      <c r="E164" s="94"/>
      <c r="F164" s="102">
        <f t="shared" si="5"/>
        <v>25</v>
      </c>
      <c r="G164" s="94"/>
      <c r="H164" s="101">
        <v>25</v>
      </c>
      <c r="I164" s="83" t="s">
        <v>934</v>
      </c>
      <c r="J164" s="98"/>
    </row>
    <row r="165" spans="1:10" ht="31.5">
      <c r="A165" s="83" t="s">
        <v>735</v>
      </c>
      <c r="B165" s="325" t="s">
        <v>935</v>
      </c>
      <c r="C165" s="93"/>
      <c r="D165" s="94"/>
      <c r="E165" s="94"/>
      <c r="F165" s="102">
        <f t="shared" si="5"/>
        <v>25</v>
      </c>
      <c r="G165" s="94"/>
      <c r="H165" s="101">
        <v>25</v>
      </c>
      <c r="I165" s="83" t="s">
        <v>936</v>
      </c>
      <c r="J165" s="98"/>
    </row>
    <row r="166" spans="1:10" ht="31.5">
      <c r="A166" s="83" t="s">
        <v>782</v>
      </c>
      <c r="B166" s="325" t="s">
        <v>937</v>
      </c>
      <c r="C166" s="93"/>
      <c r="D166" s="94"/>
      <c r="E166" s="94"/>
      <c r="F166" s="102">
        <f t="shared" si="5"/>
        <v>25</v>
      </c>
      <c r="G166" s="94"/>
      <c r="H166" s="101">
        <v>25</v>
      </c>
      <c r="I166" s="83" t="s">
        <v>938</v>
      </c>
      <c r="J166" s="98"/>
    </row>
    <row r="167" spans="1:10" ht="31.5">
      <c r="A167" s="83" t="s">
        <v>785</v>
      </c>
      <c r="B167" s="325" t="s">
        <v>939</v>
      </c>
      <c r="C167" s="93"/>
      <c r="D167" s="94"/>
      <c r="E167" s="94"/>
      <c r="F167" s="102">
        <f t="shared" si="5"/>
        <v>25</v>
      </c>
      <c r="G167" s="94"/>
      <c r="H167" s="101">
        <v>25</v>
      </c>
      <c r="I167" s="83" t="s">
        <v>940</v>
      </c>
      <c r="J167" s="98"/>
    </row>
    <row r="168" spans="1:10" ht="31.5">
      <c r="A168" s="83" t="s">
        <v>788</v>
      </c>
      <c r="B168" s="325" t="s">
        <v>941</v>
      </c>
      <c r="C168" s="93"/>
      <c r="D168" s="94"/>
      <c r="E168" s="94"/>
      <c r="F168" s="102">
        <f t="shared" si="5"/>
        <v>25</v>
      </c>
      <c r="G168" s="94"/>
      <c r="H168" s="101">
        <v>25</v>
      </c>
      <c r="I168" s="83" t="s">
        <v>942</v>
      </c>
      <c r="J168" s="98"/>
    </row>
    <row r="169" spans="1:10" ht="31.5">
      <c r="A169" s="83" t="s">
        <v>791</v>
      </c>
      <c r="B169" s="325" t="s">
        <v>943</v>
      </c>
      <c r="C169" s="93"/>
      <c r="D169" s="94"/>
      <c r="E169" s="94"/>
      <c r="F169" s="102">
        <f t="shared" si="5"/>
        <v>25</v>
      </c>
      <c r="G169" s="94"/>
      <c r="H169" s="101">
        <v>25</v>
      </c>
      <c r="I169" s="83" t="s">
        <v>944</v>
      </c>
      <c r="J169" s="98"/>
    </row>
    <row r="170" spans="1:10" ht="31.5">
      <c r="A170" s="83" t="s">
        <v>794</v>
      </c>
      <c r="B170" s="325" t="s">
        <v>945</v>
      </c>
      <c r="C170" s="93"/>
      <c r="D170" s="94"/>
      <c r="E170" s="94"/>
      <c r="F170" s="102">
        <f t="shared" si="5"/>
        <v>25</v>
      </c>
      <c r="G170" s="94"/>
      <c r="H170" s="101">
        <v>25</v>
      </c>
      <c r="I170" s="83" t="s">
        <v>946</v>
      </c>
      <c r="J170" s="98"/>
    </row>
    <row r="171" spans="1:10" ht="31.5">
      <c r="A171" s="83" t="s">
        <v>797</v>
      </c>
      <c r="B171" s="100" t="s">
        <v>947</v>
      </c>
      <c r="C171" s="93"/>
      <c r="D171" s="94"/>
      <c r="E171" s="94"/>
      <c r="F171" s="102">
        <f t="shared" si="5"/>
        <v>25</v>
      </c>
      <c r="G171" s="94"/>
      <c r="H171" s="101">
        <v>25</v>
      </c>
      <c r="I171" s="83" t="s">
        <v>948</v>
      </c>
      <c r="J171" s="98"/>
    </row>
    <row r="172" spans="1:10" ht="33">
      <c r="A172" s="91">
        <v>4</v>
      </c>
      <c r="B172" s="92" t="s">
        <v>706</v>
      </c>
      <c r="C172" s="93"/>
      <c r="D172" s="94"/>
      <c r="E172" s="94"/>
      <c r="F172" s="95">
        <f>G172+H172</f>
        <v>30</v>
      </c>
      <c r="G172" s="95"/>
      <c r="H172" s="95">
        <v>30</v>
      </c>
      <c r="I172" s="83" t="s">
        <v>738</v>
      </c>
      <c r="J172" s="113"/>
    </row>
    <row r="173" spans="1:10" ht="66">
      <c r="A173" s="97" t="s">
        <v>660</v>
      </c>
      <c r="B173" s="92" t="s">
        <v>949</v>
      </c>
      <c r="C173" s="114"/>
      <c r="D173" s="95">
        <f>SUM(D174:D175)</f>
        <v>0</v>
      </c>
      <c r="E173" s="95">
        <f>SUM(E174:E175)</f>
        <v>0</v>
      </c>
      <c r="F173" s="95">
        <f>G173+H173</f>
        <v>451</v>
      </c>
      <c r="G173" s="95">
        <f>SUM(G174:G175)</f>
        <v>0</v>
      </c>
      <c r="H173" s="95">
        <f>SUM(H174:H175)</f>
        <v>451</v>
      </c>
      <c r="I173" s="83"/>
      <c r="J173" s="115"/>
    </row>
    <row r="174" spans="1:10" ht="47.25">
      <c r="A174" s="99">
        <v>1</v>
      </c>
      <c r="B174" s="100" t="s">
        <v>950</v>
      </c>
      <c r="C174" s="124"/>
      <c r="D174" s="102"/>
      <c r="E174" s="102"/>
      <c r="F174" s="102">
        <f>G174+H174</f>
        <v>366</v>
      </c>
      <c r="G174" s="102"/>
      <c r="H174" s="101">
        <v>366</v>
      </c>
      <c r="I174" s="83" t="s">
        <v>951</v>
      </c>
      <c r="J174" s="125"/>
    </row>
    <row r="175" spans="1:10" ht="47.25">
      <c r="A175" s="99">
        <v>2</v>
      </c>
      <c r="B175" s="100" t="s">
        <v>952</v>
      </c>
      <c r="C175" s="124"/>
      <c r="D175" s="102"/>
      <c r="E175" s="102"/>
      <c r="F175" s="102">
        <f>G175+H175</f>
        <v>85</v>
      </c>
      <c r="G175" s="102"/>
      <c r="H175" s="101">
        <v>85</v>
      </c>
      <c r="I175" s="83" t="s">
        <v>951</v>
      </c>
      <c r="J175" s="125"/>
    </row>
  </sheetData>
  <mergeCells count="12">
    <mergeCell ref="I4:I5"/>
    <mergeCell ref="J4:J5"/>
    <mergeCell ref="A1:J1"/>
    <mergeCell ref="A2:J2"/>
    <mergeCell ref="I3:J3"/>
    <mergeCell ref="A4:A5"/>
    <mergeCell ref="B4:B5"/>
    <mergeCell ref="C4:C5"/>
    <mergeCell ref="D4:D5"/>
    <mergeCell ref="E4:E5"/>
    <mergeCell ref="F4:F5"/>
    <mergeCell ref="G4:H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H105"/>
  <sheetViews>
    <sheetView workbookViewId="0" topLeftCell="A1">
      <selection activeCell="G3" sqref="G3:H3"/>
    </sheetView>
  </sheetViews>
  <sheetFormatPr defaultColWidth="9.140625" defaultRowHeight="12.75"/>
  <cols>
    <col min="1" max="1" width="6.140625" style="0" customWidth="1"/>
    <col min="2" max="2" width="45.00390625" style="0" customWidth="1"/>
    <col min="3" max="3" width="13.7109375" style="0" customWidth="1"/>
    <col min="4" max="4" width="10.8515625" style="0" customWidth="1"/>
    <col min="5" max="5" width="10.421875" style="0" customWidth="1"/>
    <col min="6" max="6" width="9.8515625" style="0" customWidth="1"/>
    <col min="7" max="7" width="12.00390625" style="0" customWidth="1"/>
    <col min="8" max="8" width="19.00390625" style="0" customWidth="1"/>
  </cols>
  <sheetData>
    <row r="1" spans="1:8" ht="18.75">
      <c r="A1" s="353" t="s">
        <v>953</v>
      </c>
      <c r="B1" s="353"/>
      <c r="C1" s="353"/>
      <c r="D1" s="353"/>
      <c r="E1" s="353"/>
      <c r="F1" s="353"/>
      <c r="G1" s="353"/>
      <c r="H1" s="353"/>
    </row>
    <row r="2" spans="1:8" ht="18.75">
      <c r="A2" s="327" t="s">
        <v>545</v>
      </c>
      <c r="B2" s="327"/>
      <c r="C2" s="327"/>
      <c r="D2" s="327"/>
      <c r="E2" s="327"/>
      <c r="F2" s="327"/>
      <c r="G2" s="327"/>
      <c r="H2" s="327"/>
    </row>
    <row r="3" spans="1:8" ht="16.5">
      <c r="A3" s="25"/>
      <c r="B3" s="275"/>
      <c r="C3" s="275"/>
      <c r="D3" s="275"/>
      <c r="E3" s="275"/>
      <c r="F3" s="275"/>
      <c r="G3" s="292" t="s">
        <v>548</v>
      </c>
      <c r="H3" s="292"/>
    </row>
    <row r="4" spans="1:8" ht="15.75">
      <c r="A4" s="297" t="s">
        <v>514</v>
      </c>
      <c r="B4" s="297" t="s">
        <v>954</v>
      </c>
      <c r="C4" s="429" t="s">
        <v>955</v>
      </c>
      <c r="D4" s="430"/>
      <c r="E4" s="430"/>
      <c r="F4" s="431"/>
      <c r="G4" s="432" t="s">
        <v>956</v>
      </c>
      <c r="H4" s="297" t="s">
        <v>957</v>
      </c>
    </row>
    <row r="5" spans="1:8" ht="15.75">
      <c r="A5" s="427"/>
      <c r="B5" s="427"/>
      <c r="C5" s="297" t="s">
        <v>958</v>
      </c>
      <c r="D5" s="429" t="s">
        <v>678</v>
      </c>
      <c r="E5" s="430"/>
      <c r="F5" s="431"/>
      <c r="G5" s="433"/>
      <c r="H5" s="427"/>
    </row>
    <row r="6" spans="1:8" ht="15.75">
      <c r="A6" s="427"/>
      <c r="B6" s="427"/>
      <c r="C6" s="427"/>
      <c r="D6" s="297" t="s">
        <v>959</v>
      </c>
      <c r="E6" s="429" t="s">
        <v>681</v>
      </c>
      <c r="F6" s="431"/>
      <c r="G6" s="433"/>
      <c r="H6" s="427"/>
    </row>
    <row r="7" spans="1:8" ht="63">
      <c r="A7" s="428"/>
      <c r="B7" s="428"/>
      <c r="C7" s="428"/>
      <c r="D7" s="428"/>
      <c r="E7" s="333" t="s">
        <v>960</v>
      </c>
      <c r="F7" s="333" t="s">
        <v>961</v>
      </c>
      <c r="G7" s="434"/>
      <c r="H7" s="428"/>
    </row>
    <row r="8" spans="1:8" ht="15.75">
      <c r="A8" s="334">
        <v>1</v>
      </c>
      <c r="B8" s="334">
        <v>2</v>
      </c>
      <c r="C8" s="334">
        <v>3</v>
      </c>
      <c r="D8" s="334">
        <v>4</v>
      </c>
      <c r="E8" s="334">
        <v>5</v>
      </c>
      <c r="F8" s="334">
        <v>6</v>
      </c>
      <c r="G8" s="334">
        <v>7</v>
      </c>
      <c r="H8" s="334">
        <v>8</v>
      </c>
    </row>
    <row r="9" spans="1:8" ht="20.25">
      <c r="A9" s="278"/>
      <c r="B9" s="278" t="s">
        <v>962</v>
      </c>
      <c r="C9" s="342"/>
      <c r="D9" s="343"/>
      <c r="E9" s="343"/>
      <c r="F9" s="343"/>
      <c r="G9" s="344">
        <f>G10+G65</f>
        <v>357050</v>
      </c>
      <c r="H9" s="345"/>
    </row>
    <row r="10" spans="1:8" ht="39" customHeight="1">
      <c r="A10" s="91" t="s">
        <v>686</v>
      </c>
      <c r="B10" s="134" t="s">
        <v>963</v>
      </c>
      <c r="C10" s="339"/>
      <c r="D10" s="346"/>
      <c r="E10" s="346"/>
      <c r="F10" s="346"/>
      <c r="G10" s="234">
        <f>G11+G15+G34+G41+G43+G48+G50+G53+G54+G56+G62</f>
        <v>236090</v>
      </c>
      <c r="H10" s="347"/>
    </row>
    <row r="11" spans="1:8" ht="36.75" customHeight="1">
      <c r="A11" s="91" t="s">
        <v>527</v>
      </c>
      <c r="B11" s="134" t="s">
        <v>964</v>
      </c>
      <c r="C11" s="335"/>
      <c r="D11" s="336"/>
      <c r="E11" s="336"/>
      <c r="F11" s="336"/>
      <c r="G11" s="337">
        <f>SUM(G12:G14)</f>
        <v>74000</v>
      </c>
      <c r="H11" s="337"/>
    </row>
    <row r="12" spans="1:8" ht="39.75" customHeight="1">
      <c r="A12" s="83">
        <v>1</v>
      </c>
      <c r="B12" s="127" t="s">
        <v>965</v>
      </c>
      <c r="C12" s="47" t="s">
        <v>966</v>
      </c>
      <c r="D12" s="338">
        <v>18600</v>
      </c>
      <c r="E12" s="338">
        <v>18600</v>
      </c>
      <c r="F12" s="338"/>
      <c r="G12" s="240">
        <v>10000</v>
      </c>
      <c r="H12" s="246" t="s">
        <v>967</v>
      </c>
    </row>
    <row r="13" spans="1:8" ht="36" customHeight="1">
      <c r="A13" s="83">
        <v>2</v>
      </c>
      <c r="B13" s="127" t="s">
        <v>968</v>
      </c>
      <c r="C13" s="47" t="s">
        <v>546</v>
      </c>
      <c r="D13" s="338">
        <v>9000</v>
      </c>
      <c r="E13" s="338">
        <v>9000</v>
      </c>
      <c r="F13" s="338"/>
      <c r="G13" s="240">
        <v>4000</v>
      </c>
      <c r="H13" s="246" t="s">
        <v>1017</v>
      </c>
    </row>
    <row r="14" spans="1:8" ht="25.5">
      <c r="A14" s="83">
        <v>3</v>
      </c>
      <c r="B14" s="127" t="s">
        <v>969</v>
      </c>
      <c r="C14" s="47" t="s">
        <v>970</v>
      </c>
      <c r="D14" s="338">
        <v>156652</v>
      </c>
      <c r="E14" s="338">
        <v>156652</v>
      </c>
      <c r="F14" s="338"/>
      <c r="G14" s="240">
        <v>60000</v>
      </c>
      <c r="H14" s="246" t="s">
        <v>971</v>
      </c>
    </row>
    <row r="15" spans="1:8" ht="42.75" customHeight="1">
      <c r="A15" s="91" t="s">
        <v>555</v>
      </c>
      <c r="B15" s="134" t="s">
        <v>972</v>
      </c>
      <c r="C15" s="339"/>
      <c r="D15" s="336"/>
      <c r="E15" s="336"/>
      <c r="F15" s="336"/>
      <c r="G15" s="337">
        <v>7500</v>
      </c>
      <c r="H15" s="340"/>
    </row>
    <row r="16" spans="1:8" ht="27" customHeight="1">
      <c r="A16" s="91">
        <v>1</v>
      </c>
      <c r="B16" s="134" t="s">
        <v>973</v>
      </c>
      <c r="C16" s="339"/>
      <c r="D16" s="336"/>
      <c r="E16" s="336"/>
      <c r="F16" s="336"/>
      <c r="G16" s="337">
        <v>3500</v>
      </c>
      <c r="H16" s="246" t="s">
        <v>974</v>
      </c>
    </row>
    <row r="17" spans="1:8" ht="15.75">
      <c r="A17" s="83" t="s">
        <v>691</v>
      </c>
      <c r="B17" s="126" t="s">
        <v>931</v>
      </c>
      <c r="C17" s="339"/>
      <c r="D17" s="336"/>
      <c r="E17" s="336"/>
      <c r="F17" s="336"/>
      <c r="G17" s="240">
        <v>500</v>
      </c>
      <c r="H17" s="340"/>
    </row>
    <row r="18" spans="1:8" ht="15.75">
      <c r="A18" s="83" t="s">
        <v>694</v>
      </c>
      <c r="B18" s="126" t="s">
        <v>923</v>
      </c>
      <c r="C18" s="339"/>
      <c r="D18" s="336"/>
      <c r="E18" s="336"/>
      <c r="F18" s="336"/>
      <c r="G18" s="240">
        <v>500</v>
      </c>
      <c r="H18" s="340"/>
    </row>
    <row r="19" spans="1:8" ht="15.75">
      <c r="A19" s="83" t="s">
        <v>696</v>
      </c>
      <c r="B19" s="126" t="s">
        <v>947</v>
      </c>
      <c r="C19" s="339"/>
      <c r="D19" s="336"/>
      <c r="E19" s="336"/>
      <c r="F19" s="336"/>
      <c r="G19" s="240">
        <v>500</v>
      </c>
      <c r="H19" s="340"/>
    </row>
    <row r="20" spans="1:8" ht="15.75">
      <c r="A20" s="83" t="s">
        <v>975</v>
      </c>
      <c r="B20" s="126" t="s">
        <v>976</v>
      </c>
      <c r="C20" s="339"/>
      <c r="D20" s="336"/>
      <c r="E20" s="336"/>
      <c r="F20" s="336"/>
      <c r="G20" s="240">
        <v>500</v>
      </c>
      <c r="H20" s="340"/>
    </row>
    <row r="21" spans="1:8" ht="15.75">
      <c r="A21" s="83" t="s">
        <v>977</v>
      </c>
      <c r="B21" s="126" t="s">
        <v>978</v>
      </c>
      <c r="C21" s="339"/>
      <c r="D21" s="336"/>
      <c r="E21" s="336"/>
      <c r="F21" s="336"/>
      <c r="G21" s="240">
        <v>500</v>
      </c>
      <c r="H21" s="340"/>
    </row>
    <row r="22" spans="1:8" ht="15.75">
      <c r="A22" s="83" t="s">
        <v>979</v>
      </c>
      <c r="B22" s="126" t="s">
        <v>939</v>
      </c>
      <c r="C22" s="339"/>
      <c r="D22" s="336"/>
      <c r="E22" s="336"/>
      <c r="F22" s="336"/>
      <c r="G22" s="240">
        <v>500</v>
      </c>
      <c r="H22" s="340"/>
    </row>
    <row r="23" spans="1:8" ht="15.75">
      <c r="A23" s="83" t="s">
        <v>980</v>
      </c>
      <c r="B23" s="126" t="s">
        <v>925</v>
      </c>
      <c r="C23" s="339"/>
      <c r="D23" s="336"/>
      <c r="E23" s="336"/>
      <c r="F23" s="336"/>
      <c r="G23" s="240">
        <v>500</v>
      </c>
      <c r="H23" s="340"/>
    </row>
    <row r="24" spans="1:8" ht="25.5" customHeight="1">
      <c r="A24" s="83">
        <v>2</v>
      </c>
      <c r="B24" s="134" t="s">
        <v>981</v>
      </c>
      <c r="C24" s="339"/>
      <c r="D24" s="336"/>
      <c r="E24" s="336"/>
      <c r="F24" s="336"/>
      <c r="G24" s="337">
        <v>3000</v>
      </c>
      <c r="H24" s="246" t="s">
        <v>967</v>
      </c>
    </row>
    <row r="25" spans="1:8" ht="15.75">
      <c r="A25" s="83" t="s">
        <v>531</v>
      </c>
      <c r="B25" s="126" t="s">
        <v>718</v>
      </c>
      <c r="C25" s="339"/>
      <c r="D25" s="336"/>
      <c r="E25" s="336"/>
      <c r="F25" s="336"/>
      <c r="G25" s="240">
        <v>500</v>
      </c>
      <c r="H25" s="340"/>
    </row>
    <row r="26" spans="1:8" ht="15.75">
      <c r="A26" s="83" t="s">
        <v>534</v>
      </c>
      <c r="B26" s="126" t="s">
        <v>982</v>
      </c>
      <c r="C26" s="339"/>
      <c r="D26" s="336"/>
      <c r="E26" s="336"/>
      <c r="F26" s="336"/>
      <c r="G26" s="240">
        <v>500</v>
      </c>
      <c r="H26" s="340"/>
    </row>
    <row r="27" spans="1:8" ht="15.75">
      <c r="A27" s="83" t="s">
        <v>537</v>
      </c>
      <c r="B27" s="126" t="s">
        <v>880</v>
      </c>
      <c r="C27" s="339"/>
      <c r="D27" s="336"/>
      <c r="E27" s="336"/>
      <c r="F27" s="336"/>
      <c r="G27" s="240">
        <v>500</v>
      </c>
      <c r="H27" s="340"/>
    </row>
    <row r="28" spans="1:8" ht="15.75">
      <c r="A28" s="83" t="s">
        <v>878</v>
      </c>
      <c r="B28" s="126" t="s">
        <v>884</v>
      </c>
      <c r="C28" s="339"/>
      <c r="D28" s="336"/>
      <c r="E28" s="336"/>
      <c r="F28" s="336"/>
      <c r="G28" s="240">
        <v>500</v>
      </c>
      <c r="H28" s="340"/>
    </row>
    <row r="29" spans="1:8" ht="15.75">
      <c r="A29" s="83" t="s">
        <v>983</v>
      </c>
      <c r="B29" s="126" t="s">
        <v>984</v>
      </c>
      <c r="C29" s="339"/>
      <c r="D29" s="336"/>
      <c r="E29" s="336"/>
      <c r="F29" s="336"/>
      <c r="G29" s="240">
        <v>500</v>
      </c>
      <c r="H29" s="340"/>
    </row>
    <row r="30" spans="1:8" ht="15.75">
      <c r="A30" s="83" t="s">
        <v>985</v>
      </c>
      <c r="B30" s="126" t="s">
        <v>986</v>
      </c>
      <c r="C30" s="339"/>
      <c r="D30" s="336"/>
      <c r="E30" s="336"/>
      <c r="F30" s="336"/>
      <c r="G30" s="240">
        <v>500</v>
      </c>
      <c r="H30" s="340"/>
    </row>
    <row r="31" spans="1:8" ht="24">
      <c r="A31" s="91">
        <v>3</v>
      </c>
      <c r="B31" s="134" t="s">
        <v>987</v>
      </c>
      <c r="C31" s="339"/>
      <c r="D31" s="336"/>
      <c r="E31" s="336"/>
      <c r="F31" s="336"/>
      <c r="G31" s="337">
        <v>1000</v>
      </c>
      <c r="H31" s="341" t="s">
        <v>988</v>
      </c>
    </row>
    <row r="32" spans="1:8" ht="15.75">
      <c r="A32" s="83" t="s">
        <v>703</v>
      </c>
      <c r="B32" s="126" t="s">
        <v>989</v>
      </c>
      <c r="C32" s="339"/>
      <c r="D32" s="336"/>
      <c r="E32" s="336"/>
      <c r="F32" s="336"/>
      <c r="G32" s="240">
        <v>500</v>
      </c>
      <c r="H32" s="340"/>
    </row>
    <row r="33" spans="1:8" ht="15.75">
      <c r="A33" s="83" t="s">
        <v>720</v>
      </c>
      <c r="B33" s="126" t="s">
        <v>990</v>
      </c>
      <c r="C33" s="47"/>
      <c r="D33" s="338"/>
      <c r="E33" s="338"/>
      <c r="F33" s="338"/>
      <c r="G33" s="240">
        <v>500</v>
      </c>
      <c r="H33" s="246"/>
    </row>
    <row r="34" spans="1:8" ht="15.75">
      <c r="A34" s="91" t="s">
        <v>560</v>
      </c>
      <c r="B34" s="134" t="s">
        <v>991</v>
      </c>
      <c r="C34" s="339"/>
      <c r="D34" s="336"/>
      <c r="E34" s="336"/>
      <c r="F34" s="336"/>
      <c r="G34" s="337">
        <f>SUM(G35:G40)</f>
        <v>66000</v>
      </c>
      <c r="H34" s="340"/>
    </row>
    <row r="35" spans="1:8" ht="25.5">
      <c r="A35" s="83">
        <v>1</v>
      </c>
      <c r="B35" s="127" t="s">
        <v>992</v>
      </c>
      <c r="C35" s="128" t="s">
        <v>993</v>
      </c>
      <c r="D35" s="129">
        <v>28000</v>
      </c>
      <c r="E35" s="129">
        <v>28000</v>
      </c>
      <c r="F35" s="336"/>
      <c r="G35" s="240">
        <v>10000</v>
      </c>
      <c r="H35" s="341" t="s">
        <v>988</v>
      </c>
    </row>
    <row r="36" spans="1:8" ht="25.5">
      <c r="A36" s="83">
        <v>2</v>
      </c>
      <c r="B36" s="127" t="s">
        <v>994</v>
      </c>
      <c r="C36" s="128" t="s">
        <v>993</v>
      </c>
      <c r="D36" s="129">
        <v>41100</v>
      </c>
      <c r="E36" s="129">
        <v>41100</v>
      </c>
      <c r="F36" s="336"/>
      <c r="G36" s="240">
        <v>11000</v>
      </c>
      <c r="H36" s="341" t="s">
        <v>988</v>
      </c>
    </row>
    <row r="37" spans="1:8" ht="25.5">
      <c r="A37" s="83">
        <v>3</v>
      </c>
      <c r="B37" s="127" t="s">
        <v>995</v>
      </c>
      <c r="C37" s="128" t="s">
        <v>993</v>
      </c>
      <c r="D37" s="129">
        <v>25900</v>
      </c>
      <c r="E37" s="129">
        <v>25900</v>
      </c>
      <c r="F37" s="336"/>
      <c r="G37" s="240">
        <v>7000</v>
      </c>
      <c r="H37" s="341" t="s">
        <v>988</v>
      </c>
    </row>
    <row r="38" spans="1:8" ht="31.5">
      <c r="A38" s="83">
        <v>4</v>
      </c>
      <c r="B38" s="126" t="s">
        <v>996</v>
      </c>
      <c r="C38" s="128" t="s">
        <v>997</v>
      </c>
      <c r="D38" s="129">
        <v>176000</v>
      </c>
      <c r="E38" s="129">
        <v>176000</v>
      </c>
      <c r="F38" s="336"/>
      <c r="G38" s="240">
        <v>20000</v>
      </c>
      <c r="H38" s="246" t="s">
        <v>998</v>
      </c>
    </row>
    <row r="39" spans="1:8" ht="25.5">
      <c r="A39" s="83">
        <v>5</v>
      </c>
      <c r="B39" s="126" t="s">
        <v>999</v>
      </c>
      <c r="C39" s="128" t="s">
        <v>1000</v>
      </c>
      <c r="D39" s="129">
        <v>47000</v>
      </c>
      <c r="E39" s="129">
        <v>47000</v>
      </c>
      <c r="F39" s="336"/>
      <c r="G39" s="240">
        <v>9000</v>
      </c>
      <c r="H39" s="246" t="s">
        <v>998</v>
      </c>
    </row>
    <row r="40" spans="1:8" ht="25.5">
      <c r="A40" s="83">
        <v>6</v>
      </c>
      <c r="B40" s="126" t="s">
        <v>1001</v>
      </c>
      <c r="C40" s="128" t="s">
        <v>1002</v>
      </c>
      <c r="D40" s="129">
        <v>47500</v>
      </c>
      <c r="E40" s="129">
        <v>47500</v>
      </c>
      <c r="F40" s="336"/>
      <c r="G40" s="240">
        <v>9000</v>
      </c>
      <c r="H40" s="246" t="s">
        <v>998</v>
      </c>
    </row>
    <row r="41" spans="1:8" ht="31.5">
      <c r="A41" s="91" t="s">
        <v>567</v>
      </c>
      <c r="B41" s="134" t="s">
        <v>1003</v>
      </c>
      <c r="C41" s="339"/>
      <c r="D41" s="336"/>
      <c r="E41" s="336"/>
      <c r="F41" s="336"/>
      <c r="G41" s="337">
        <v>2000</v>
      </c>
      <c r="H41" s="340"/>
    </row>
    <row r="42" spans="1:8" ht="89.25">
      <c r="A42" s="83">
        <v>1</v>
      </c>
      <c r="B42" s="130" t="s">
        <v>1004</v>
      </c>
      <c r="C42" s="128" t="s">
        <v>1005</v>
      </c>
      <c r="D42" s="131">
        <v>35344</v>
      </c>
      <c r="E42" s="131">
        <v>35344</v>
      </c>
      <c r="F42" s="336"/>
      <c r="G42" s="240">
        <v>2000</v>
      </c>
      <c r="H42" s="246" t="s">
        <v>1006</v>
      </c>
    </row>
    <row r="43" spans="1:8" ht="31.5">
      <c r="A43" s="91" t="s">
        <v>575</v>
      </c>
      <c r="B43" s="134" t="s">
        <v>1007</v>
      </c>
      <c r="C43" s="339"/>
      <c r="D43" s="336"/>
      <c r="E43" s="336"/>
      <c r="F43" s="336"/>
      <c r="G43" s="337">
        <f>SUM(G44:G47)</f>
        <v>8000</v>
      </c>
      <c r="H43" s="340"/>
    </row>
    <row r="44" spans="1:8" ht="31.5">
      <c r="A44" s="83">
        <v>1</v>
      </c>
      <c r="B44" s="132" t="s">
        <v>1008</v>
      </c>
      <c r="C44" s="128" t="s">
        <v>1009</v>
      </c>
      <c r="D44" s="338">
        <v>8700</v>
      </c>
      <c r="E44" s="338">
        <v>8700</v>
      </c>
      <c r="F44" s="336"/>
      <c r="G44" s="240">
        <v>3000</v>
      </c>
      <c r="H44" s="246" t="s">
        <v>974</v>
      </c>
    </row>
    <row r="45" spans="1:8" ht="31.5">
      <c r="A45" s="83">
        <v>2</v>
      </c>
      <c r="B45" s="130" t="s">
        <v>1010</v>
      </c>
      <c r="C45" s="128" t="s">
        <v>1011</v>
      </c>
      <c r="D45" s="338">
        <v>11783</v>
      </c>
      <c r="E45" s="338">
        <v>11783</v>
      </c>
      <c r="F45" s="336"/>
      <c r="G45" s="240">
        <v>2000</v>
      </c>
      <c r="H45" s="246" t="s">
        <v>1012</v>
      </c>
    </row>
    <row r="46" spans="1:8" ht="31.5">
      <c r="A46" s="83">
        <v>3</v>
      </c>
      <c r="B46" s="130" t="s">
        <v>1013</v>
      </c>
      <c r="C46" s="128" t="s">
        <v>1014</v>
      </c>
      <c r="D46" s="338">
        <v>33361</v>
      </c>
      <c r="E46" s="338">
        <v>33361</v>
      </c>
      <c r="F46" s="336"/>
      <c r="G46" s="240">
        <v>2000</v>
      </c>
      <c r="H46" s="341" t="s">
        <v>988</v>
      </c>
    </row>
    <row r="47" spans="1:8" ht="31.5">
      <c r="A47" s="83">
        <v>4</v>
      </c>
      <c r="B47" s="130" t="s">
        <v>1015</v>
      </c>
      <c r="C47" s="128" t="s">
        <v>1016</v>
      </c>
      <c r="D47" s="338">
        <v>13229</v>
      </c>
      <c r="E47" s="338">
        <v>13229</v>
      </c>
      <c r="F47" s="336"/>
      <c r="G47" s="240">
        <v>1000</v>
      </c>
      <c r="H47" s="246" t="s">
        <v>1017</v>
      </c>
    </row>
    <row r="48" spans="1:8" ht="15.75">
      <c r="A48" s="91" t="s">
        <v>584</v>
      </c>
      <c r="B48" s="134" t="s">
        <v>1018</v>
      </c>
      <c r="C48" s="339"/>
      <c r="D48" s="336"/>
      <c r="E48" s="336"/>
      <c r="F48" s="336"/>
      <c r="G48" s="337">
        <v>8000</v>
      </c>
      <c r="H48" s="340"/>
    </row>
    <row r="49" spans="1:8" ht="47.25">
      <c r="A49" s="91">
        <v>1</v>
      </c>
      <c r="B49" s="127" t="s">
        <v>1019</v>
      </c>
      <c r="C49" s="128" t="s">
        <v>1020</v>
      </c>
      <c r="D49" s="131">
        <v>198000</v>
      </c>
      <c r="E49" s="133">
        <v>68800</v>
      </c>
      <c r="F49" s="133">
        <v>129200</v>
      </c>
      <c r="G49" s="240">
        <v>8000</v>
      </c>
      <c r="H49" s="61" t="s">
        <v>1021</v>
      </c>
    </row>
    <row r="50" spans="1:8" ht="15.75">
      <c r="A50" s="91" t="s">
        <v>591</v>
      </c>
      <c r="B50" s="134" t="s">
        <v>1022</v>
      </c>
      <c r="C50" s="135"/>
      <c r="D50" s="136"/>
      <c r="E50" s="137"/>
      <c r="F50" s="137"/>
      <c r="G50" s="337">
        <f>SUM(G51:G52)</f>
        <v>20000</v>
      </c>
      <c r="H50" s="340"/>
    </row>
    <row r="51" spans="1:8" ht="25.5">
      <c r="A51" s="83">
        <v>1</v>
      </c>
      <c r="B51" s="103" t="s">
        <v>1023</v>
      </c>
      <c r="C51" s="59" t="s">
        <v>1024</v>
      </c>
      <c r="D51" s="131">
        <v>137462</v>
      </c>
      <c r="E51" s="131">
        <v>137462</v>
      </c>
      <c r="F51" s="133"/>
      <c r="G51" s="240">
        <v>10000</v>
      </c>
      <c r="H51" s="246" t="s">
        <v>1006</v>
      </c>
    </row>
    <row r="52" spans="1:8" ht="63">
      <c r="A52" s="83">
        <v>2</v>
      </c>
      <c r="B52" s="132" t="s">
        <v>1025</v>
      </c>
      <c r="C52" s="128" t="s">
        <v>1026</v>
      </c>
      <c r="D52" s="131">
        <v>163228</v>
      </c>
      <c r="E52" s="131">
        <v>163228</v>
      </c>
      <c r="F52" s="133"/>
      <c r="G52" s="240">
        <v>10000</v>
      </c>
      <c r="H52" s="246" t="s">
        <v>971</v>
      </c>
    </row>
    <row r="53" spans="1:8" ht="31.5">
      <c r="A53" s="91" t="s">
        <v>620</v>
      </c>
      <c r="B53" s="134" t="s">
        <v>1027</v>
      </c>
      <c r="C53" s="128"/>
      <c r="D53" s="131"/>
      <c r="E53" s="131"/>
      <c r="F53" s="133"/>
      <c r="G53" s="337">
        <v>5590</v>
      </c>
      <c r="H53" s="246" t="s">
        <v>1028</v>
      </c>
    </row>
    <row r="54" spans="1:8" ht="15.75">
      <c r="A54" s="91" t="s">
        <v>648</v>
      </c>
      <c r="B54" s="134" t="s">
        <v>1029</v>
      </c>
      <c r="C54" s="128"/>
      <c r="D54" s="131"/>
      <c r="E54" s="131"/>
      <c r="F54" s="133"/>
      <c r="G54" s="337">
        <v>24000</v>
      </c>
      <c r="H54" s="340"/>
    </row>
    <row r="55" spans="1:8" ht="63">
      <c r="A55" s="83">
        <v>1</v>
      </c>
      <c r="B55" s="132" t="s">
        <v>1030</v>
      </c>
      <c r="C55" s="128" t="s">
        <v>1031</v>
      </c>
      <c r="D55" s="131">
        <v>97545</v>
      </c>
      <c r="E55" s="131">
        <v>55000</v>
      </c>
      <c r="F55" s="133">
        <v>42545</v>
      </c>
      <c r="G55" s="240">
        <v>24000</v>
      </c>
      <c r="H55" s="61" t="s">
        <v>1032</v>
      </c>
    </row>
    <row r="56" spans="1:8" ht="15.75">
      <c r="A56" s="91" t="s">
        <v>654</v>
      </c>
      <c r="B56" s="138" t="s">
        <v>1033</v>
      </c>
      <c r="C56" s="135"/>
      <c r="D56" s="136"/>
      <c r="E56" s="136"/>
      <c r="F56" s="137"/>
      <c r="G56" s="337">
        <f>SUM(G57:G61)</f>
        <v>6000</v>
      </c>
      <c r="H56" s="340"/>
    </row>
    <row r="57" spans="1:8" ht="31.5">
      <c r="A57" s="83">
        <v>1</v>
      </c>
      <c r="B57" s="130" t="s">
        <v>1034</v>
      </c>
      <c r="C57" s="47" t="s">
        <v>1035</v>
      </c>
      <c r="D57" s="129">
        <v>11179</v>
      </c>
      <c r="E57" s="129">
        <v>11179</v>
      </c>
      <c r="F57" s="137"/>
      <c r="G57" s="240">
        <v>1000</v>
      </c>
      <c r="H57" s="246" t="s">
        <v>1036</v>
      </c>
    </row>
    <row r="58" spans="1:8" ht="31.5">
      <c r="A58" s="83">
        <v>2</v>
      </c>
      <c r="B58" s="130" t="s">
        <v>1037</v>
      </c>
      <c r="C58" s="128" t="s">
        <v>1038</v>
      </c>
      <c r="D58" s="129">
        <v>11402</v>
      </c>
      <c r="E58" s="129">
        <v>11402</v>
      </c>
      <c r="F58" s="137"/>
      <c r="G58" s="240">
        <v>1000</v>
      </c>
      <c r="H58" s="246" t="s">
        <v>1036</v>
      </c>
    </row>
    <row r="59" spans="1:8" ht="31.5">
      <c r="A59" s="83">
        <v>3</v>
      </c>
      <c r="B59" s="130" t="s">
        <v>1039</v>
      </c>
      <c r="C59" s="128" t="s">
        <v>1040</v>
      </c>
      <c r="D59" s="129">
        <v>9661</v>
      </c>
      <c r="E59" s="129">
        <v>9661</v>
      </c>
      <c r="F59" s="137"/>
      <c r="G59" s="240">
        <v>2000</v>
      </c>
      <c r="H59" s="246" t="s">
        <v>1036</v>
      </c>
    </row>
    <row r="60" spans="1:8" ht="31.5">
      <c r="A60" s="83">
        <v>4</v>
      </c>
      <c r="B60" s="130" t="s">
        <v>1041</v>
      </c>
      <c r="C60" s="128" t="s">
        <v>1042</v>
      </c>
      <c r="D60" s="131">
        <v>7320</v>
      </c>
      <c r="E60" s="131">
        <v>7320</v>
      </c>
      <c r="F60" s="133"/>
      <c r="G60" s="240">
        <v>1000</v>
      </c>
      <c r="H60" s="246" t="s">
        <v>1036</v>
      </c>
    </row>
    <row r="61" spans="1:8" ht="31.5">
      <c r="A61" s="83">
        <v>5</v>
      </c>
      <c r="B61" s="130" t="s">
        <v>1043</v>
      </c>
      <c r="C61" s="128" t="s">
        <v>1044</v>
      </c>
      <c r="D61" s="131">
        <v>7657</v>
      </c>
      <c r="E61" s="131">
        <v>7657</v>
      </c>
      <c r="F61" s="133"/>
      <c r="G61" s="240">
        <v>1000</v>
      </c>
      <c r="H61" s="246" t="s">
        <v>1036</v>
      </c>
    </row>
    <row r="62" spans="1:8" ht="15.75">
      <c r="A62" s="91" t="s">
        <v>660</v>
      </c>
      <c r="B62" s="139" t="s">
        <v>1045</v>
      </c>
      <c r="C62" s="135"/>
      <c r="D62" s="131"/>
      <c r="E62" s="131"/>
      <c r="F62" s="133"/>
      <c r="G62" s="337">
        <f>SUM(G63:G64)</f>
        <v>15000</v>
      </c>
      <c r="H62" s="340"/>
    </row>
    <row r="63" spans="1:8" ht="31.5">
      <c r="A63" s="83">
        <v>1</v>
      </c>
      <c r="B63" s="130" t="s">
        <v>1046</v>
      </c>
      <c r="C63" s="128" t="s">
        <v>1047</v>
      </c>
      <c r="D63" s="131">
        <v>53934</v>
      </c>
      <c r="E63" s="131">
        <v>26967</v>
      </c>
      <c r="F63" s="133">
        <v>26967</v>
      </c>
      <c r="G63" s="240">
        <v>6000</v>
      </c>
      <c r="H63" s="246" t="s">
        <v>1048</v>
      </c>
    </row>
    <row r="64" spans="1:8" ht="31.5">
      <c r="A64" s="83">
        <v>2</v>
      </c>
      <c r="B64" s="130" t="s">
        <v>1049</v>
      </c>
      <c r="C64" s="128" t="s">
        <v>1050</v>
      </c>
      <c r="D64" s="131">
        <v>47989</v>
      </c>
      <c r="E64" s="131">
        <v>23995</v>
      </c>
      <c r="F64" s="133">
        <v>23995</v>
      </c>
      <c r="G64" s="240">
        <v>9000</v>
      </c>
      <c r="H64" s="246" t="s">
        <v>1048</v>
      </c>
    </row>
    <row r="65" spans="1:8" ht="15.75">
      <c r="A65" s="348" t="s">
        <v>687</v>
      </c>
      <c r="B65" s="140" t="s">
        <v>1051</v>
      </c>
      <c r="C65" s="349"/>
      <c r="D65" s="350">
        <f>D66+D71+D78+D82+D93+D96</f>
        <v>287749</v>
      </c>
      <c r="E65" s="350">
        <f>E66+E71+E78+E82+E93+E96</f>
        <v>252639</v>
      </c>
      <c r="F65" s="350">
        <f>F66+F71+F78+F82+F93+F96</f>
        <v>35110</v>
      </c>
      <c r="G65" s="350">
        <f>G66+G71+G78+G82+G93+G96+G99+G101+G103+G104</f>
        <v>120960</v>
      </c>
      <c r="H65" s="351"/>
    </row>
    <row r="66" spans="1:8" ht="15.75">
      <c r="A66" s="141" t="s">
        <v>527</v>
      </c>
      <c r="B66" s="138" t="s">
        <v>1052</v>
      </c>
      <c r="C66" s="352"/>
      <c r="D66" s="136">
        <f>D67</f>
        <v>95697</v>
      </c>
      <c r="E66" s="136">
        <f>E67</f>
        <v>90697</v>
      </c>
      <c r="F66" s="136">
        <f>F67</f>
        <v>5000</v>
      </c>
      <c r="G66" s="136">
        <f>G67</f>
        <v>20000</v>
      </c>
      <c r="H66" s="142"/>
    </row>
    <row r="67" spans="1:8" ht="15.75">
      <c r="A67" s="141"/>
      <c r="B67" s="165" t="s">
        <v>1053</v>
      </c>
      <c r="C67" s="166"/>
      <c r="D67" s="136">
        <f>SUM(D68:D70)</f>
        <v>95697</v>
      </c>
      <c r="E67" s="136">
        <f>SUM(E68:E70)</f>
        <v>90697</v>
      </c>
      <c r="F67" s="136">
        <f>SUM(F68:F70)</f>
        <v>5000</v>
      </c>
      <c r="G67" s="136">
        <f>SUM(G68:G70)</f>
        <v>20000</v>
      </c>
      <c r="H67" s="167"/>
    </row>
    <row r="68" spans="1:8" ht="38.25">
      <c r="A68" s="143">
        <v>1</v>
      </c>
      <c r="B68" s="130" t="s">
        <v>1054</v>
      </c>
      <c r="C68" s="59" t="s">
        <v>1055</v>
      </c>
      <c r="D68" s="131">
        <v>14700</v>
      </c>
      <c r="E68" s="131">
        <v>14700</v>
      </c>
      <c r="F68" s="131">
        <v>0</v>
      </c>
      <c r="G68" s="131">
        <v>5000</v>
      </c>
      <c r="H68" s="144" t="s">
        <v>1056</v>
      </c>
    </row>
    <row r="69" spans="1:8" ht="38.25">
      <c r="A69" s="143">
        <v>2</v>
      </c>
      <c r="B69" s="130" t="s">
        <v>1057</v>
      </c>
      <c r="C69" s="59" t="s">
        <v>1058</v>
      </c>
      <c r="D69" s="131">
        <v>58000</v>
      </c>
      <c r="E69" s="131">
        <v>58000</v>
      </c>
      <c r="F69" s="131">
        <v>0</v>
      </c>
      <c r="G69" s="131">
        <v>10000</v>
      </c>
      <c r="H69" s="144" t="s">
        <v>1056</v>
      </c>
    </row>
    <row r="70" spans="1:8" ht="38.25">
      <c r="A70" s="143">
        <v>3</v>
      </c>
      <c r="B70" s="130" t="s">
        <v>1059</v>
      </c>
      <c r="C70" s="59" t="s">
        <v>1060</v>
      </c>
      <c r="D70" s="131">
        <v>22997</v>
      </c>
      <c r="E70" s="131">
        <v>17997</v>
      </c>
      <c r="F70" s="131">
        <v>5000</v>
      </c>
      <c r="G70" s="131">
        <v>5000</v>
      </c>
      <c r="H70" s="144" t="s">
        <v>1061</v>
      </c>
    </row>
    <row r="71" spans="1:8" ht="15.75">
      <c r="A71" s="141" t="s">
        <v>555</v>
      </c>
      <c r="B71" s="140" t="s">
        <v>1062</v>
      </c>
      <c r="C71" s="354"/>
      <c r="D71" s="136">
        <f>D72+D74</f>
        <v>7930</v>
      </c>
      <c r="E71" s="136">
        <f>E72+E74</f>
        <v>7930</v>
      </c>
      <c r="F71" s="136">
        <f>F72+F74</f>
        <v>0</v>
      </c>
      <c r="G71" s="136">
        <f>G72+G74</f>
        <v>6000</v>
      </c>
      <c r="H71" s="145"/>
    </row>
    <row r="72" spans="1:8" ht="15.75">
      <c r="A72" s="141"/>
      <c r="B72" s="134" t="s">
        <v>1063</v>
      </c>
      <c r="C72" s="355"/>
      <c r="D72" s="136">
        <f>D73</f>
        <v>2000</v>
      </c>
      <c r="E72" s="136">
        <f>E73</f>
        <v>2000</v>
      </c>
      <c r="F72" s="136">
        <f>F73</f>
        <v>0</v>
      </c>
      <c r="G72" s="136">
        <f>G73</f>
        <v>400</v>
      </c>
      <c r="H72" s="157"/>
    </row>
    <row r="73" spans="1:8" ht="30">
      <c r="A73" s="143">
        <v>1</v>
      </c>
      <c r="B73" s="126" t="s">
        <v>1064</v>
      </c>
      <c r="C73" s="146" t="s">
        <v>1065</v>
      </c>
      <c r="D73" s="131">
        <v>2000</v>
      </c>
      <c r="E73" s="131">
        <v>2000</v>
      </c>
      <c r="F73" s="131">
        <v>0</v>
      </c>
      <c r="G73" s="131">
        <v>400</v>
      </c>
      <c r="H73" s="144" t="s">
        <v>1066</v>
      </c>
    </row>
    <row r="74" spans="1:8" ht="15.75">
      <c r="A74" s="141"/>
      <c r="B74" s="165" t="s">
        <v>1053</v>
      </c>
      <c r="C74" s="355"/>
      <c r="D74" s="136">
        <f>SUM(D75:D77)</f>
        <v>5930</v>
      </c>
      <c r="E74" s="136">
        <f>SUM(E75:E77)</f>
        <v>5930</v>
      </c>
      <c r="F74" s="136">
        <f>SUM(F75:F77)</f>
        <v>0</v>
      </c>
      <c r="G74" s="136">
        <f>SUM(G75:G77)</f>
        <v>5600</v>
      </c>
      <c r="H74" s="157"/>
    </row>
    <row r="75" spans="1:8" ht="30">
      <c r="A75" s="143">
        <v>1</v>
      </c>
      <c r="B75" s="126" t="s">
        <v>1067</v>
      </c>
      <c r="C75" s="146" t="s">
        <v>1068</v>
      </c>
      <c r="D75" s="131">
        <v>1700</v>
      </c>
      <c r="E75" s="131">
        <v>1700</v>
      </c>
      <c r="F75" s="131">
        <v>0</v>
      </c>
      <c r="G75" s="131">
        <v>1700</v>
      </c>
      <c r="H75" s="144" t="s">
        <v>1017</v>
      </c>
    </row>
    <row r="76" spans="1:8" ht="30">
      <c r="A76" s="143">
        <v>2</v>
      </c>
      <c r="B76" s="126" t="s">
        <v>1069</v>
      </c>
      <c r="C76" s="146" t="s">
        <v>1070</v>
      </c>
      <c r="D76" s="131">
        <v>1800</v>
      </c>
      <c r="E76" s="131">
        <v>1800</v>
      </c>
      <c r="F76" s="131">
        <v>0</v>
      </c>
      <c r="G76" s="131">
        <v>1800</v>
      </c>
      <c r="H76" s="144" t="s">
        <v>988</v>
      </c>
    </row>
    <row r="77" spans="1:8" ht="30">
      <c r="A77" s="143">
        <v>3</v>
      </c>
      <c r="B77" s="126" t="s">
        <v>1071</v>
      </c>
      <c r="C77" s="146" t="s">
        <v>1072</v>
      </c>
      <c r="D77" s="131">
        <v>2430</v>
      </c>
      <c r="E77" s="131">
        <v>2430</v>
      </c>
      <c r="F77" s="131">
        <v>0</v>
      </c>
      <c r="G77" s="131">
        <v>2100</v>
      </c>
      <c r="H77" s="144" t="s">
        <v>1056</v>
      </c>
    </row>
    <row r="78" spans="1:8" ht="31.5">
      <c r="A78" s="141" t="s">
        <v>560</v>
      </c>
      <c r="B78" s="140" t="s">
        <v>1073</v>
      </c>
      <c r="C78" s="354"/>
      <c r="D78" s="136">
        <f>D79</f>
        <v>49561</v>
      </c>
      <c r="E78" s="136">
        <f>E79</f>
        <v>19451</v>
      </c>
      <c r="F78" s="136">
        <f>F79</f>
        <v>30110</v>
      </c>
      <c r="G78" s="136">
        <f>G79</f>
        <v>12000</v>
      </c>
      <c r="H78" s="145"/>
    </row>
    <row r="79" spans="1:8" ht="15.75">
      <c r="A79" s="141"/>
      <c r="B79" s="165" t="s">
        <v>1053</v>
      </c>
      <c r="C79" s="135"/>
      <c r="D79" s="136">
        <f>SUM(D80:D81)</f>
        <v>49561</v>
      </c>
      <c r="E79" s="136">
        <f>SUM(E80:E81)</f>
        <v>19451</v>
      </c>
      <c r="F79" s="136">
        <f>SUM(F80:F81)</f>
        <v>30110</v>
      </c>
      <c r="G79" s="136">
        <f>SUM(G80:G81)</f>
        <v>12000</v>
      </c>
      <c r="H79" s="157"/>
    </row>
    <row r="80" spans="1:8" ht="31.5">
      <c r="A80" s="143">
        <v>1</v>
      </c>
      <c r="B80" s="130" t="s">
        <v>1074</v>
      </c>
      <c r="C80" s="48" t="s">
        <v>1075</v>
      </c>
      <c r="D80" s="50">
        <v>43911</v>
      </c>
      <c r="E80" s="50">
        <v>17218</v>
      </c>
      <c r="F80" s="50">
        <v>26693</v>
      </c>
      <c r="G80" s="131">
        <v>10000</v>
      </c>
      <c r="H80" s="147" t="s">
        <v>1076</v>
      </c>
    </row>
    <row r="81" spans="1:8" ht="30">
      <c r="A81" s="143">
        <v>2</v>
      </c>
      <c r="B81" s="130" t="s">
        <v>1077</v>
      </c>
      <c r="C81" s="48" t="s">
        <v>1078</v>
      </c>
      <c r="D81" s="50">
        <v>5650</v>
      </c>
      <c r="E81" s="50">
        <v>2233</v>
      </c>
      <c r="F81" s="50">
        <v>3417</v>
      </c>
      <c r="G81" s="131">
        <v>2000</v>
      </c>
      <c r="H81" s="144" t="s">
        <v>1017</v>
      </c>
    </row>
    <row r="82" spans="1:8" ht="15.75">
      <c r="A82" s="148" t="s">
        <v>567</v>
      </c>
      <c r="B82" s="149" t="s">
        <v>1079</v>
      </c>
      <c r="C82" s="150"/>
      <c r="D82" s="151">
        <f>D91+D83</f>
        <v>38089</v>
      </c>
      <c r="E82" s="151">
        <f>E91+E83</f>
        <v>38089</v>
      </c>
      <c r="F82" s="151">
        <f>F91+F83</f>
        <v>0</v>
      </c>
      <c r="G82" s="151">
        <f>G91+G83</f>
        <v>15000</v>
      </c>
      <c r="H82" s="332"/>
    </row>
    <row r="83" spans="1:8" ht="15.75">
      <c r="A83" s="168"/>
      <c r="B83" s="134" t="s">
        <v>1063</v>
      </c>
      <c r="C83" s="135"/>
      <c r="D83" s="63">
        <f>SUM(D84:D90)</f>
        <v>18052</v>
      </c>
      <c r="E83" s="63">
        <f>SUM(E84:E90)</f>
        <v>18052</v>
      </c>
      <c r="F83" s="63">
        <f>SUM(F84:F90)</f>
        <v>0</v>
      </c>
      <c r="G83" s="63">
        <f>SUM(G84:G90)</f>
        <v>2080</v>
      </c>
      <c r="H83" s="332"/>
    </row>
    <row r="84" spans="1:8" ht="31.5">
      <c r="A84" s="147">
        <v>1.1</v>
      </c>
      <c r="B84" s="132" t="s">
        <v>1080</v>
      </c>
      <c r="C84" s="128" t="s">
        <v>1081</v>
      </c>
      <c r="D84" s="152">
        <v>2993</v>
      </c>
      <c r="E84" s="152">
        <v>2993</v>
      </c>
      <c r="F84" s="152"/>
      <c r="G84" s="152">
        <v>227</v>
      </c>
      <c r="H84" s="61" t="s">
        <v>1082</v>
      </c>
    </row>
    <row r="85" spans="1:8" ht="31.5">
      <c r="A85" s="147">
        <v>2</v>
      </c>
      <c r="B85" s="132" t="s">
        <v>1083</v>
      </c>
      <c r="C85" s="128" t="s">
        <v>1084</v>
      </c>
      <c r="D85" s="152">
        <v>2996</v>
      </c>
      <c r="E85" s="152">
        <v>2996</v>
      </c>
      <c r="F85" s="152"/>
      <c r="G85" s="152">
        <v>90</v>
      </c>
      <c r="H85" s="61" t="s">
        <v>1082</v>
      </c>
    </row>
    <row r="86" spans="1:8" ht="31.5">
      <c r="A86" s="147">
        <v>2.9</v>
      </c>
      <c r="B86" s="132" t="s">
        <v>1085</v>
      </c>
      <c r="C86" s="128" t="s">
        <v>1086</v>
      </c>
      <c r="D86" s="152">
        <v>2915</v>
      </c>
      <c r="E86" s="152">
        <v>2915</v>
      </c>
      <c r="F86" s="152"/>
      <c r="G86" s="152">
        <v>1015</v>
      </c>
      <c r="H86" s="61" t="s">
        <v>1082</v>
      </c>
    </row>
    <row r="87" spans="1:8" ht="47.25">
      <c r="A87" s="147">
        <v>3.8</v>
      </c>
      <c r="B87" s="132" t="s">
        <v>1087</v>
      </c>
      <c r="C87" s="128" t="s">
        <v>1088</v>
      </c>
      <c r="D87" s="152">
        <v>2094</v>
      </c>
      <c r="E87" s="152">
        <v>2094</v>
      </c>
      <c r="F87" s="152"/>
      <c r="G87" s="152">
        <v>94</v>
      </c>
      <c r="H87" s="61" t="s">
        <v>1082</v>
      </c>
    </row>
    <row r="88" spans="1:8" ht="31.5">
      <c r="A88" s="147">
        <v>4.7</v>
      </c>
      <c r="B88" s="132" t="s">
        <v>1089</v>
      </c>
      <c r="C88" s="128" t="s">
        <v>1090</v>
      </c>
      <c r="D88" s="152">
        <v>2990</v>
      </c>
      <c r="E88" s="152">
        <v>2990</v>
      </c>
      <c r="F88" s="152"/>
      <c r="G88" s="152">
        <v>290</v>
      </c>
      <c r="H88" s="61" t="s">
        <v>1082</v>
      </c>
    </row>
    <row r="89" spans="1:8" ht="31.5">
      <c r="A89" s="147">
        <v>5.6</v>
      </c>
      <c r="B89" s="132" t="s">
        <v>0</v>
      </c>
      <c r="C89" s="128" t="s">
        <v>1</v>
      </c>
      <c r="D89" s="152">
        <v>2850</v>
      </c>
      <c r="E89" s="152">
        <v>2850</v>
      </c>
      <c r="F89" s="152"/>
      <c r="G89" s="152">
        <v>250</v>
      </c>
      <c r="H89" s="61" t="s">
        <v>1082</v>
      </c>
    </row>
    <row r="90" spans="1:8" ht="25.5">
      <c r="A90" s="147">
        <v>6.5</v>
      </c>
      <c r="B90" s="132" t="s">
        <v>2</v>
      </c>
      <c r="C90" s="128" t="s">
        <v>3</v>
      </c>
      <c r="D90" s="152">
        <v>1214</v>
      </c>
      <c r="E90" s="152">
        <v>1214</v>
      </c>
      <c r="F90" s="152"/>
      <c r="G90" s="152">
        <v>114</v>
      </c>
      <c r="H90" s="61" t="s">
        <v>1082</v>
      </c>
    </row>
    <row r="91" spans="1:8" ht="15.75">
      <c r="A91" s="168"/>
      <c r="B91" s="165" t="s">
        <v>1053</v>
      </c>
      <c r="C91" s="169"/>
      <c r="D91" s="170">
        <f>D92</f>
        <v>20037</v>
      </c>
      <c r="E91" s="170">
        <f>E92</f>
        <v>20037</v>
      </c>
      <c r="F91" s="170">
        <f>F92</f>
        <v>0</v>
      </c>
      <c r="G91" s="170">
        <f>G92</f>
        <v>12920</v>
      </c>
      <c r="H91" s="61"/>
    </row>
    <row r="92" spans="1:8" ht="31.5">
      <c r="A92" s="153">
        <v>1</v>
      </c>
      <c r="B92" s="132" t="s">
        <v>4</v>
      </c>
      <c r="C92" s="128" t="s">
        <v>5</v>
      </c>
      <c r="D92" s="154">
        <v>20037</v>
      </c>
      <c r="E92" s="154">
        <v>20037</v>
      </c>
      <c r="F92" s="155"/>
      <c r="G92" s="154">
        <v>12920</v>
      </c>
      <c r="H92" s="61" t="s">
        <v>1082</v>
      </c>
    </row>
    <row r="93" spans="1:8" ht="31.5">
      <c r="A93" s="141" t="s">
        <v>575</v>
      </c>
      <c r="B93" s="140" t="s">
        <v>6</v>
      </c>
      <c r="C93" s="355"/>
      <c r="D93" s="136">
        <v>43972</v>
      </c>
      <c r="E93" s="136">
        <v>43972</v>
      </c>
      <c r="F93" s="136">
        <v>0</v>
      </c>
      <c r="G93" s="136">
        <f>G95</f>
        <v>8000</v>
      </c>
      <c r="H93" s="142"/>
    </row>
    <row r="94" spans="1:8" ht="15.75">
      <c r="A94" s="141"/>
      <c r="B94" s="165" t="s">
        <v>1053</v>
      </c>
      <c r="C94" s="355"/>
      <c r="D94" s="136">
        <f>D95</f>
        <v>43972</v>
      </c>
      <c r="E94" s="136">
        <f>E95</f>
        <v>43972</v>
      </c>
      <c r="F94" s="136">
        <f>F95</f>
        <v>0</v>
      </c>
      <c r="G94" s="136">
        <f>G95</f>
        <v>8000</v>
      </c>
      <c r="H94" s="171"/>
    </row>
    <row r="95" spans="1:8" ht="38.25">
      <c r="A95" s="143">
        <v>1</v>
      </c>
      <c r="B95" s="130" t="s">
        <v>7</v>
      </c>
      <c r="C95" s="128" t="s">
        <v>8</v>
      </c>
      <c r="D95" s="131">
        <v>43972</v>
      </c>
      <c r="E95" s="131">
        <v>43972</v>
      </c>
      <c r="F95" s="131"/>
      <c r="G95" s="131">
        <v>8000</v>
      </c>
      <c r="H95" s="144" t="s">
        <v>9</v>
      </c>
    </row>
    <row r="96" spans="1:8" ht="31.5">
      <c r="A96" s="141" t="s">
        <v>584</v>
      </c>
      <c r="B96" s="156" t="s">
        <v>10</v>
      </c>
      <c r="C96" s="355"/>
      <c r="D96" s="136">
        <f aca="true" t="shared" si="0" ref="D96:G97">D97</f>
        <v>52500</v>
      </c>
      <c r="E96" s="136">
        <f t="shared" si="0"/>
        <v>52500</v>
      </c>
      <c r="F96" s="136">
        <f t="shared" si="0"/>
        <v>0</v>
      </c>
      <c r="G96" s="136">
        <f t="shared" si="0"/>
        <v>3000</v>
      </c>
      <c r="H96" s="157"/>
    </row>
    <row r="97" spans="1:8" ht="15.75">
      <c r="A97" s="141"/>
      <c r="B97" s="165" t="s">
        <v>1053</v>
      </c>
      <c r="C97" s="355"/>
      <c r="D97" s="136">
        <f t="shared" si="0"/>
        <v>52500</v>
      </c>
      <c r="E97" s="136">
        <f t="shared" si="0"/>
        <v>52500</v>
      </c>
      <c r="F97" s="136">
        <f t="shared" si="0"/>
        <v>0</v>
      </c>
      <c r="G97" s="136">
        <f t="shared" si="0"/>
        <v>3000</v>
      </c>
      <c r="H97" s="157"/>
    </row>
    <row r="98" spans="1:8" ht="47.25">
      <c r="A98" s="143">
        <v>1</v>
      </c>
      <c r="B98" s="126" t="s">
        <v>11</v>
      </c>
      <c r="C98" s="128" t="s">
        <v>12</v>
      </c>
      <c r="D98" s="131">
        <v>52500</v>
      </c>
      <c r="E98" s="131">
        <v>52500</v>
      </c>
      <c r="F98" s="131">
        <v>0</v>
      </c>
      <c r="G98" s="131">
        <v>3000</v>
      </c>
      <c r="H98" s="144" t="s">
        <v>13</v>
      </c>
    </row>
    <row r="99" spans="1:8" ht="15.75">
      <c r="A99" s="141" t="s">
        <v>591</v>
      </c>
      <c r="B99" s="140" t="s">
        <v>14</v>
      </c>
      <c r="C99" s="135"/>
      <c r="D99" s="136"/>
      <c r="E99" s="136"/>
      <c r="F99" s="136"/>
      <c r="G99" s="136">
        <v>15000</v>
      </c>
      <c r="H99" s="157"/>
    </row>
    <row r="100" spans="1:8" ht="15.75">
      <c r="A100" s="143"/>
      <c r="B100" s="126"/>
      <c r="C100" s="128"/>
      <c r="D100" s="131"/>
      <c r="E100" s="131"/>
      <c r="F100" s="131"/>
      <c r="G100" s="131"/>
      <c r="H100" s="159"/>
    </row>
    <row r="101" spans="1:8" ht="36" customHeight="1">
      <c r="A101" s="141" t="s">
        <v>620</v>
      </c>
      <c r="B101" s="140" t="s">
        <v>15</v>
      </c>
      <c r="C101" s="135"/>
      <c r="D101" s="136"/>
      <c r="E101" s="136"/>
      <c r="F101" s="136"/>
      <c r="G101" s="136">
        <v>8000</v>
      </c>
      <c r="H101" s="158"/>
    </row>
    <row r="102" spans="1:8" ht="15.75">
      <c r="A102" s="143"/>
      <c r="B102" s="126"/>
      <c r="C102" s="128"/>
      <c r="D102" s="131"/>
      <c r="E102" s="131"/>
      <c r="F102" s="131"/>
      <c r="G102" s="131"/>
      <c r="H102" s="159"/>
    </row>
    <row r="103" spans="1:8" ht="36.75" customHeight="1">
      <c r="A103" s="141" t="s">
        <v>648</v>
      </c>
      <c r="B103" s="140" t="s">
        <v>16</v>
      </c>
      <c r="C103" s="135"/>
      <c r="D103" s="136"/>
      <c r="E103" s="136"/>
      <c r="F103" s="136"/>
      <c r="G103" s="136">
        <v>23860</v>
      </c>
      <c r="H103" s="158"/>
    </row>
    <row r="104" spans="1:8" ht="154.5" customHeight="1">
      <c r="A104" s="160" t="s">
        <v>654</v>
      </c>
      <c r="B104" s="161" t="s">
        <v>17</v>
      </c>
      <c r="C104" s="162"/>
      <c r="D104" s="163"/>
      <c r="E104" s="163"/>
      <c r="F104" s="163"/>
      <c r="G104" s="163">
        <v>10100</v>
      </c>
      <c r="H104" s="164" t="s">
        <v>668</v>
      </c>
    </row>
    <row r="105" spans="1:8" ht="15.75">
      <c r="A105" s="172"/>
      <c r="B105" s="173"/>
      <c r="C105" s="174"/>
      <c r="D105" s="175"/>
      <c r="E105" s="175"/>
      <c r="F105" s="175"/>
      <c r="G105" s="176"/>
      <c r="H105" s="176"/>
    </row>
  </sheetData>
  <mergeCells count="12">
    <mergeCell ref="D6:D7"/>
    <mergeCell ref="E6:F6"/>
    <mergeCell ref="A1:H1"/>
    <mergeCell ref="A2:H2"/>
    <mergeCell ref="G3:H3"/>
    <mergeCell ref="A4:A7"/>
    <mergeCell ref="B4:B7"/>
    <mergeCell ref="C4:F4"/>
    <mergeCell ref="G4:G7"/>
    <mergeCell ref="H4:H7"/>
    <mergeCell ref="C5:C7"/>
    <mergeCell ref="D5:F5"/>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L248"/>
  <sheetViews>
    <sheetView workbookViewId="0" topLeftCell="A1">
      <selection activeCell="L5" sqref="L5:L7"/>
    </sheetView>
  </sheetViews>
  <sheetFormatPr defaultColWidth="9.140625" defaultRowHeight="12.75"/>
  <cols>
    <col min="1" max="1" width="6.421875" style="195" customWidth="1"/>
    <col min="2" max="2" width="33.28125" style="195" customWidth="1"/>
    <col min="3" max="8" width="9.140625" style="195" customWidth="1"/>
    <col min="9" max="9" width="7.57421875" style="195" customWidth="1"/>
    <col min="10" max="10" width="7.421875" style="195" customWidth="1"/>
    <col min="11" max="11" width="8.421875" style="195" customWidth="1"/>
    <col min="12" max="12" width="19.7109375" style="195" customWidth="1"/>
    <col min="13" max="16384" width="9.140625" style="195" customWidth="1"/>
  </cols>
  <sheetData>
    <row r="1" spans="1:12" ht="18.75">
      <c r="A1" s="353" t="s">
        <v>18</v>
      </c>
      <c r="B1" s="353"/>
      <c r="C1" s="353"/>
      <c r="D1" s="353"/>
      <c r="E1" s="353"/>
      <c r="F1" s="353"/>
      <c r="G1" s="353"/>
      <c r="H1" s="353"/>
      <c r="I1" s="353"/>
      <c r="J1" s="353"/>
      <c r="K1" s="353"/>
      <c r="L1" s="353"/>
    </row>
    <row r="2" spans="1:12" ht="18.75">
      <c r="A2" s="353" t="s">
        <v>19</v>
      </c>
      <c r="B2" s="353"/>
      <c r="C2" s="353"/>
      <c r="D2" s="353"/>
      <c r="E2" s="353"/>
      <c r="F2" s="353"/>
      <c r="G2" s="353"/>
      <c r="H2" s="353"/>
      <c r="I2" s="353"/>
      <c r="J2" s="353"/>
      <c r="K2" s="353"/>
      <c r="L2" s="353"/>
    </row>
    <row r="3" spans="1:12" ht="18.75">
      <c r="A3" s="327" t="s">
        <v>545</v>
      </c>
      <c r="B3" s="353"/>
      <c r="C3" s="353"/>
      <c r="D3" s="353"/>
      <c r="E3" s="353"/>
      <c r="F3" s="353"/>
      <c r="G3" s="353"/>
      <c r="H3" s="353"/>
      <c r="I3" s="353"/>
      <c r="J3" s="353"/>
      <c r="K3" s="353"/>
      <c r="L3" s="353"/>
    </row>
    <row r="4" spans="1:12" ht="15.75">
      <c r="A4" s="373"/>
      <c r="B4" s="275"/>
      <c r="C4" s="275"/>
      <c r="D4" s="275"/>
      <c r="E4" s="435" t="s">
        <v>548</v>
      </c>
      <c r="F4" s="436"/>
      <c r="G4" s="436"/>
      <c r="H4" s="436"/>
      <c r="I4" s="436"/>
      <c r="J4" s="436"/>
      <c r="K4" s="436"/>
      <c r="L4" s="436"/>
    </row>
    <row r="5" spans="1:12" ht="15.75">
      <c r="A5" s="437" t="s">
        <v>514</v>
      </c>
      <c r="B5" s="423" t="s">
        <v>954</v>
      </c>
      <c r="C5" s="423" t="s">
        <v>20</v>
      </c>
      <c r="D5" s="423" t="s">
        <v>678</v>
      </c>
      <c r="E5" s="432" t="s">
        <v>21</v>
      </c>
      <c r="F5" s="429" t="s">
        <v>22</v>
      </c>
      <c r="G5" s="430"/>
      <c r="H5" s="430"/>
      <c r="I5" s="430"/>
      <c r="J5" s="430"/>
      <c r="K5" s="431"/>
      <c r="L5" s="423" t="s">
        <v>957</v>
      </c>
    </row>
    <row r="6" spans="1:12" ht="15.75">
      <c r="A6" s="437"/>
      <c r="B6" s="423"/>
      <c r="C6" s="423"/>
      <c r="D6" s="423"/>
      <c r="E6" s="440"/>
      <c r="F6" s="297" t="s">
        <v>23</v>
      </c>
      <c r="G6" s="429" t="s">
        <v>681</v>
      </c>
      <c r="H6" s="430"/>
      <c r="I6" s="430"/>
      <c r="J6" s="430"/>
      <c r="K6" s="431"/>
      <c r="L6" s="423"/>
    </row>
    <row r="7" spans="1:12" ht="76.5">
      <c r="A7" s="438"/>
      <c r="B7" s="439"/>
      <c r="C7" s="439"/>
      <c r="D7" s="439"/>
      <c r="E7" s="441"/>
      <c r="F7" s="442"/>
      <c r="G7" s="201" t="s">
        <v>24</v>
      </c>
      <c r="H7" s="201" t="s">
        <v>25</v>
      </c>
      <c r="I7" s="201" t="s">
        <v>26</v>
      </c>
      <c r="J7" s="201" t="s">
        <v>27</v>
      </c>
      <c r="K7" s="201" t="s">
        <v>28</v>
      </c>
      <c r="L7" s="439"/>
    </row>
    <row r="8" spans="1:12" ht="15.75">
      <c r="A8" s="374">
        <v>1</v>
      </c>
      <c r="B8" s="227">
        <v>2</v>
      </c>
      <c r="C8" s="227">
        <v>3</v>
      </c>
      <c r="D8" s="227">
        <v>4</v>
      </c>
      <c r="E8" s="227">
        <v>5</v>
      </c>
      <c r="F8" s="227">
        <v>6</v>
      </c>
      <c r="G8" s="227">
        <v>7</v>
      </c>
      <c r="H8" s="227">
        <v>8</v>
      </c>
      <c r="I8" s="227">
        <v>9</v>
      </c>
      <c r="J8" s="227">
        <v>10</v>
      </c>
      <c r="K8" s="227">
        <v>11</v>
      </c>
      <c r="L8" s="227">
        <v>12</v>
      </c>
    </row>
    <row r="9" spans="1:12" ht="12.75">
      <c r="A9" s="342"/>
      <c r="B9" s="342" t="s">
        <v>29</v>
      </c>
      <c r="C9" s="375"/>
      <c r="D9" s="376"/>
      <c r="E9" s="377">
        <v>1331120</v>
      </c>
      <c r="F9" s="378">
        <f>G9+H9+I9+J9+K9</f>
        <v>1635390</v>
      </c>
      <c r="G9" s="378">
        <f>G10+G180</f>
        <v>499290</v>
      </c>
      <c r="H9" s="378">
        <f>H10+H180</f>
        <v>200000</v>
      </c>
      <c r="I9" s="378">
        <f>I10+I180</f>
        <v>75000</v>
      </c>
      <c r="J9" s="378">
        <v>357050</v>
      </c>
      <c r="K9" s="378">
        <f>K10+K180</f>
        <v>504050</v>
      </c>
      <c r="L9" s="380"/>
    </row>
    <row r="10" spans="1:12" s="196" customFormat="1" ht="19.5">
      <c r="A10" s="339" t="s">
        <v>686</v>
      </c>
      <c r="B10" s="339" t="s">
        <v>30</v>
      </c>
      <c r="C10" s="381"/>
      <c r="D10" s="49"/>
      <c r="E10" s="382">
        <v>741880</v>
      </c>
      <c r="F10" s="357">
        <f>G10+H10+I10+J10+K10</f>
        <v>1379340</v>
      </c>
      <c r="G10" s="357">
        <f>G11+G14</f>
        <v>369290</v>
      </c>
      <c r="H10" s="357">
        <f>H11+H13+H14</f>
        <v>200000</v>
      </c>
      <c r="I10" s="357">
        <f>I11+I13+I14</f>
        <v>75000</v>
      </c>
      <c r="J10" s="357">
        <v>357050</v>
      </c>
      <c r="K10" s="357">
        <f>K11+K13+K14</f>
        <v>378000</v>
      </c>
      <c r="L10" s="383"/>
    </row>
    <row r="11" spans="1:12" ht="15.75">
      <c r="A11" s="339" t="s">
        <v>31</v>
      </c>
      <c r="B11" s="339" t="s">
        <v>32</v>
      </c>
      <c r="C11" s="381"/>
      <c r="D11" s="49"/>
      <c r="E11" s="382">
        <v>38600</v>
      </c>
      <c r="F11" s="357">
        <f>G11+H11</f>
        <v>38600</v>
      </c>
      <c r="G11" s="384">
        <v>38600</v>
      </c>
      <c r="H11" s="384"/>
      <c r="I11" s="384"/>
      <c r="J11" s="384"/>
      <c r="K11" s="384"/>
      <c r="L11" s="337"/>
    </row>
    <row r="12" spans="1:12" ht="43.5" customHeight="1">
      <c r="A12" s="47"/>
      <c r="B12" s="360" t="s">
        <v>99</v>
      </c>
      <c r="C12" s="356"/>
      <c r="D12" s="48"/>
      <c r="E12" s="382">
        <v>38600</v>
      </c>
      <c r="F12" s="357">
        <f>G12+H12</f>
        <v>38600</v>
      </c>
      <c r="G12" s="384">
        <v>38600</v>
      </c>
      <c r="H12" s="385"/>
      <c r="I12" s="385"/>
      <c r="J12" s="385"/>
      <c r="K12" s="385"/>
      <c r="L12" s="240"/>
    </row>
    <row r="13" spans="1:12" ht="36.75" customHeight="1">
      <c r="A13" s="339" t="s">
        <v>100</v>
      </c>
      <c r="B13" s="339" t="s">
        <v>101</v>
      </c>
      <c r="C13" s="381"/>
      <c r="D13" s="49"/>
      <c r="E13" s="382">
        <v>15000</v>
      </c>
      <c r="F13" s="357"/>
      <c r="G13" s="357"/>
      <c r="H13" s="357"/>
      <c r="I13" s="357"/>
      <c r="J13" s="357"/>
      <c r="K13" s="357"/>
      <c r="L13" s="337"/>
    </row>
    <row r="14" spans="1:12" ht="40.5" customHeight="1">
      <c r="A14" s="339" t="s">
        <v>102</v>
      </c>
      <c r="B14" s="339" t="s">
        <v>103</v>
      </c>
      <c r="C14" s="381"/>
      <c r="D14" s="49"/>
      <c r="E14" s="382">
        <v>688280</v>
      </c>
      <c r="F14" s="357">
        <f>G14+H14+I14+J14+K14</f>
        <v>1340740</v>
      </c>
      <c r="G14" s="357">
        <f>G15+G21+G34+G64+G69+G93+G101+G107+G115+G129+G135+G170+G171+G173+G174+G178</f>
        <v>330690</v>
      </c>
      <c r="H14" s="357">
        <f>H15+H21+H34+H64+H69+H93+H101+H107+H115+H129+H135+H170+H171+H173</f>
        <v>200000</v>
      </c>
      <c r="I14" s="357">
        <f>I15+I21+I34+I64+I69+I93+I101+I107+I115+I129+I135+I170+I171+I173</f>
        <v>75000</v>
      </c>
      <c r="J14" s="357">
        <v>357050</v>
      </c>
      <c r="K14" s="357">
        <f>K15+K21+K34+K64+K69+K93+K101+K107+K115+K129+K135+K170+K171+K173</f>
        <v>378000</v>
      </c>
      <c r="L14" s="337"/>
    </row>
    <row r="15" spans="1:12" ht="15.75">
      <c r="A15" s="339" t="s">
        <v>527</v>
      </c>
      <c r="B15" s="335" t="s">
        <v>104</v>
      </c>
      <c r="C15" s="381"/>
      <c r="D15" s="49"/>
      <c r="E15" s="382">
        <v>4800</v>
      </c>
      <c r="F15" s="357">
        <f>G15+H15+I15+J15+K15</f>
        <v>9500</v>
      </c>
      <c r="G15" s="357">
        <f>G16+G19</f>
        <v>4800</v>
      </c>
      <c r="H15" s="357">
        <f>H16+H19</f>
        <v>0</v>
      </c>
      <c r="I15" s="357">
        <f>I16+I19</f>
        <v>0</v>
      </c>
      <c r="J15" s="357">
        <f>J16+J19</f>
        <v>0</v>
      </c>
      <c r="K15" s="357">
        <f>K16+K19</f>
        <v>4700</v>
      </c>
      <c r="L15" s="337"/>
    </row>
    <row r="16" spans="1:12" ht="15.75">
      <c r="A16" s="339"/>
      <c r="B16" s="335" t="s">
        <v>105</v>
      </c>
      <c r="C16" s="381"/>
      <c r="D16" s="49"/>
      <c r="E16" s="382">
        <v>4800</v>
      </c>
      <c r="F16" s="357">
        <f>G16+H16</f>
        <v>4800</v>
      </c>
      <c r="G16" s="357">
        <f>SUM(G17:G18)</f>
        <v>4800</v>
      </c>
      <c r="H16" s="357"/>
      <c r="I16" s="357"/>
      <c r="J16" s="357"/>
      <c r="K16" s="357"/>
      <c r="L16" s="337"/>
    </row>
    <row r="17" spans="1:12" ht="90">
      <c r="A17" s="47">
        <v>1</v>
      </c>
      <c r="B17" s="360" t="s">
        <v>106</v>
      </c>
      <c r="C17" s="356" t="s">
        <v>107</v>
      </c>
      <c r="D17" s="59">
        <v>15697</v>
      </c>
      <c r="E17" s="386">
        <v>1800</v>
      </c>
      <c r="F17" s="387">
        <f>G17+H17</f>
        <v>1800</v>
      </c>
      <c r="G17" s="387">
        <v>1800</v>
      </c>
      <c r="H17" s="357"/>
      <c r="I17" s="357"/>
      <c r="J17" s="357"/>
      <c r="K17" s="357"/>
      <c r="L17" s="388" t="s">
        <v>1082</v>
      </c>
    </row>
    <row r="18" spans="1:12" ht="45">
      <c r="A18" s="47">
        <v>2</v>
      </c>
      <c r="B18" s="360" t="s">
        <v>108</v>
      </c>
      <c r="C18" s="356" t="s">
        <v>109</v>
      </c>
      <c r="D18" s="59">
        <v>35488</v>
      </c>
      <c r="E18" s="386">
        <v>3000</v>
      </c>
      <c r="F18" s="387">
        <f>G18+H18</f>
        <v>3000</v>
      </c>
      <c r="G18" s="387">
        <v>3000</v>
      </c>
      <c r="H18" s="357"/>
      <c r="I18" s="357"/>
      <c r="J18" s="357"/>
      <c r="K18" s="357"/>
      <c r="L18" s="388" t="s">
        <v>1082</v>
      </c>
    </row>
    <row r="19" spans="1:12" ht="12.75">
      <c r="A19" s="47"/>
      <c r="B19" s="335" t="s">
        <v>110</v>
      </c>
      <c r="C19" s="356"/>
      <c r="D19" s="59"/>
      <c r="E19" s="386"/>
      <c r="F19" s="357">
        <v>4700</v>
      </c>
      <c r="G19" s="357"/>
      <c r="H19" s="357"/>
      <c r="I19" s="357"/>
      <c r="J19" s="357"/>
      <c r="K19" s="357">
        <v>4700</v>
      </c>
      <c r="L19" s="388"/>
    </row>
    <row r="20" spans="1:12" ht="45">
      <c r="A20" s="47">
        <v>1</v>
      </c>
      <c r="B20" s="360" t="s">
        <v>111</v>
      </c>
      <c r="C20" s="356" t="s">
        <v>112</v>
      </c>
      <c r="D20" s="59">
        <v>16972</v>
      </c>
      <c r="E20" s="386"/>
      <c r="F20" s="387">
        <v>4700</v>
      </c>
      <c r="G20" s="387"/>
      <c r="H20" s="357"/>
      <c r="I20" s="357"/>
      <c r="J20" s="357"/>
      <c r="K20" s="387">
        <v>4700</v>
      </c>
      <c r="L20" s="388" t="s">
        <v>1082</v>
      </c>
    </row>
    <row r="21" spans="1:12" ht="12.75">
      <c r="A21" s="339" t="s">
        <v>555</v>
      </c>
      <c r="B21" s="335" t="s">
        <v>113</v>
      </c>
      <c r="C21" s="381"/>
      <c r="D21" s="49"/>
      <c r="E21" s="382">
        <v>7700</v>
      </c>
      <c r="F21" s="357">
        <f>G21+H21+I21+J21+K21</f>
        <v>50847</v>
      </c>
      <c r="G21" s="357">
        <f>G22</f>
        <v>10547</v>
      </c>
      <c r="H21" s="357">
        <f>H22</f>
        <v>0</v>
      </c>
      <c r="I21" s="357">
        <f>I31</f>
        <v>15000</v>
      </c>
      <c r="J21" s="357">
        <f>J22</f>
        <v>0</v>
      </c>
      <c r="K21" s="357">
        <f>K22</f>
        <v>25300</v>
      </c>
      <c r="L21" s="388"/>
    </row>
    <row r="22" spans="1:12" ht="12.75">
      <c r="A22" s="339"/>
      <c r="B22" s="335" t="s">
        <v>105</v>
      </c>
      <c r="C22" s="381"/>
      <c r="D22" s="49"/>
      <c r="E22" s="382">
        <v>7700</v>
      </c>
      <c r="F22" s="357">
        <v>35847</v>
      </c>
      <c r="G22" s="357">
        <f>SUM(G23:G31)</f>
        <v>10547</v>
      </c>
      <c r="H22" s="357">
        <f>SUM(H23:H31)</f>
        <v>0</v>
      </c>
      <c r="I22" s="357"/>
      <c r="J22" s="357">
        <f>SUM(J23:J31)</f>
        <v>0</v>
      </c>
      <c r="K22" s="357">
        <f>SUM(K23:K31)</f>
        <v>25300</v>
      </c>
      <c r="L22" s="388"/>
    </row>
    <row r="23" spans="1:12" ht="67.5">
      <c r="A23" s="47">
        <v>1</v>
      </c>
      <c r="B23" s="370" t="s">
        <v>114</v>
      </c>
      <c r="C23" s="358" t="s">
        <v>115</v>
      </c>
      <c r="D23" s="59">
        <v>14727</v>
      </c>
      <c r="E23" s="386">
        <v>1200</v>
      </c>
      <c r="F23" s="387">
        <f aca="true" t="shared" si="0" ref="F23:F28">G23+H23</f>
        <v>800</v>
      </c>
      <c r="G23" s="385">
        <v>800</v>
      </c>
      <c r="H23" s="385"/>
      <c r="I23" s="385"/>
      <c r="J23" s="385"/>
      <c r="K23" s="385"/>
      <c r="L23" s="388" t="s">
        <v>1006</v>
      </c>
    </row>
    <row r="24" spans="1:12" ht="53.25" customHeight="1">
      <c r="A24" s="47">
        <v>2</v>
      </c>
      <c r="B24" s="370" t="s">
        <v>116</v>
      </c>
      <c r="C24" s="356" t="s">
        <v>117</v>
      </c>
      <c r="D24" s="59">
        <v>43039</v>
      </c>
      <c r="E24" s="386">
        <v>2500</v>
      </c>
      <c r="F24" s="387">
        <f t="shared" si="0"/>
        <v>2500</v>
      </c>
      <c r="G24" s="385">
        <v>2500</v>
      </c>
      <c r="H24" s="385"/>
      <c r="I24" s="385"/>
      <c r="J24" s="385"/>
      <c r="K24" s="385"/>
      <c r="L24" s="388" t="s">
        <v>1006</v>
      </c>
    </row>
    <row r="25" spans="1:12" ht="47.25" customHeight="1">
      <c r="A25" s="47">
        <v>3</v>
      </c>
      <c r="B25" s="360" t="s">
        <v>118</v>
      </c>
      <c r="C25" s="356" t="s">
        <v>119</v>
      </c>
      <c r="D25" s="59">
        <v>11353</v>
      </c>
      <c r="E25" s="386">
        <v>4000</v>
      </c>
      <c r="F25" s="387">
        <f t="shared" si="0"/>
        <v>2800</v>
      </c>
      <c r="G25" s="385">
        <v>2800</v>
      </c>
      <c r="H25" s="385"/>
      <c r="I25" s="385"/>
      <c r="J25" s="385"/>
      <c r="K25" s="385"/>
      <c r="L25" s="388" t="s">
        <v>120</v>
      </c>
    </row>
    <row r="26" spans="1:12" ht="49.5" customHeight="1">
      <c r="A26" s="47">
        <v>4</v>
      </c>
      <c r="B26" s="360" t="s">
        <v>121</v>
      </c>
      <c r="C26" s="356" t="s">
        <v>122</v>
      </c>
      <c r="D26" s="59">
        <v>86485</v>
      </c>
      <c r="E26" s="386"/>
      <c r="F26" s="387">
        <f t="shared" si="0"/>
        <v>747</v>
      </c>
      <c r="G26" s="385">
        <v>747</v>
      </c>
      <c r="H26" s="385"/>
      <c r="I26" s="385"/>
      <c r="J26" s="385"/>
      <c r="K26" s="385"/>
      <c r="L26" s="388" t="s">
        <v>123</v>
      </c>
    </row>
    <row r="27" spans="1:12" ht="38.25">
      <c r="A27" s="47">
        <v>5</v>
      </c>
      <c r="B27" s="360" t="s">
        <v>124</v>
      </c>
      <c r="C27" s="356"/>
      <c r="D27" s="59"/>
      <c r="E27" s="386"/>
      <c r="F27" s="387">
        <f t="shared" si="0"/>
        <v>1700</v>
      </c>
      <c r="G27" s="385">
        <v>1700</v>
      </c>
      <c r="H27" s="385"/>
      <c r="I27" s="385"/>
      <c r="J27" s="385"/>
      <c r="K27" s="385"/>
      <c r="L27" s="388" t="s">
        <v>125</v>
      </c>
    </row>
    <row r="28" spans="1:12" ht="12.75">
      <c r="A28" s="47">
        <v>6</v>
      </c>
      <c r="B28" s="360" t="s">
        <v>126</v>
      </c>
      <c r="C28" s="356"/>
      <c r="D28" s="59"/>
      <c r="E28" s="386"/>
      <c r="F28" s="387">
        <f t="shared" si="0"/>
        <v>2000</v>
      </c>
      <c r="G28" s="385">
        <v>2000</v>
      </c>
      <c r="H28" s="385"/>
      <c r="I28" s="385"/>
      <c r="J28" s="385"/>
      <c r="K28" s="385"/>
      <c r="L28" s="388" t="s">
        <v>127</v>
      </c>
    </row>
    <row r="29" spans="1:12" ht="58.5" customHeight="1">
      <c r="A29" s="47">
        <v>7</v>
      </c>
      <c r="B29" s="360" t="s">
        <v>128</v>
      </c>
      <c r="C29" s="356"/>
      <c r="D29" s="59"/>
      <c r="E29" s="386"/>
      <c r="F29" s="387">
        <v>10000</v>
      </c>
      <c r="G29" s="385"/>
      <c r="H29" s="385"/>
      <c r="I29" s="385"/>
      <c r="J29" s="385"/>
      <c r="K29" s="385">
        <v>10000</v>
      </c>
      <c r="L29" s="388"/>
    </row>
    <row r="30" spans="1:12" ht="59.25" customHeight="1">
      <c r="A30" s="47">
        <v>8</v>
      </c>
      <c r="B30" s="360" t="s">
        <v>129</v>
      </c>
      <c r="C30" s="356"/>
      <c r="D30" s="59"/>
      <c r="E30" s="386"/>
      <c r="F30" s="387">
        <v>15300</v>
      </c>
      <c r="G30" s="385"/>
      <c r="H30" s="385"/>
      <c r="I30" s="385"/>
      <c r="J30" s="385"/>
      <c r="K30" s="385">
        <v>15300</v>
      </c>
      <c r="L30" s="388" t="s">
        <v>130</v>
      </c>
    </row>
    <row r="31" spans="1:12" ht="36" customHeight="1">
      <c r="A31" s="47"/>
      <c r="B31" s="335" t="s">
        <v>110</v>
      </c>
      <c r="C31" s="356"/>
      <c r="D31" s="59"/>
      <c r="E31" s="386"/>
      <c r="F31" s="357">
        <f>G31+H31+I31</f>
        <v>15000</v>
      </c>
      <c r="G31" s="384">
        <f>SUM(G32:G33)</f>
        <v>0</v>
      </c>
      <c r="H31" s="384">
        <f>SUM(H32:H33)</f>
        <v>0</v>
      </c>
      <c r="I31" s="384">
        <f>SUM(I32:I33)</f>
        <v>15000</v>
      </c>
      <c r="J31" s="384"/>
      <c r="K31" s="384"/>
      <c r="L31" s="388"/>
    </row>
    <row r="32" spans="1:12" ht="45">
      <c r="A32" s="47">
        <v>1</v>
      </c>
      <c r="B32" s="360" t="s">
        <v>131</v>
      </c>
      <c r="C32" s="389" t="s">
        <v>132</v>
      </c>
      <c r="D32" s="183">
        <v>16400</v>
      </c>
      <c r="E32" s="386"/>
      <c r="F32" s="387">
        <f>G32+H32+I32</f>
        <v>8000</v>
      </c>
      <c r="G32" s="385"/>
      <c r="H32" s="385"/>
      <c r="I32" s="385">
        <v>8000</v>
      </c>
      <c r="J32" s="385"/>
      <c r="K32" s="385"/>
      <c r="L32" s="388" t="s">
        <v>1006</v>
      </c>
    </row>
    <row r="33" spans="1:12" ht="66" customHeight="1">
      <c r="A33" s="47">
        <v>2</v>
      </c>
      <c r="B33" s="360" t="s">
        <v>133</v>
      </c>
      <c r="C33" s="389" t="s">
        <v>134</v>
      </c>
      <c r="D33" s="183">
        <v>9000</v>
      </c>
      <c r="E33" s="386"/>
      <c r="F33" s="387">
        <f>G33+H33+I33</f>
        <v>7000</v>
      </c>
      <c r="G33" s="385"/>
      <c r="H33" s="385"/>
      <c r="I33" s="385">
        <v>7000</v>
      </c>
      <c r="J33" s="385"/>
      <c r="K33" s="385"/>
      <c r="L33" s="388" t="s">
        <v>135</v>
      </c>
    </row>
    <row r="34" spans="1:12" ht="12.75">
      <c r="A34" s="339" t="s">
        <v>560</v>
      </c>
      <c r="B34" s="335" t="s">
        <v>136</v>
      </c>
      <c r="C34" s="381"/>
      <c r="D34" s="49"/>
      <c r="E34" s="382">
        <v>64100</v>
      </c>
      <c r="F34" s="357">
        <f>G34+H34+I34+J34+K34</f>
        <v>206920</v>
      </c>
      <c r="G34" s="357">
        <f>G35+G53</f>
        <v>64100</v>
      </c>
      <c r="H34" s="357">
        <f>H35+H53</f>
        <v>0</v>
      </c>
      <c r="I34" s="357">
        <f>I35+I53</f>
        <v>60000</v>
      </c>
      <c r="J34" s="357">
        <f>J35+J53</f>
        <v>0</v>
      </c>
      <c r="K34" s="357">
        <f>K35+K53</f>
        <v>82820</v>
      </c>
      <c r="L34" s="388"/>
    </row>
    <row r="35" spans="1:12" ht="12.75">
      <c r="A35" s="339"/>
      <c r="B35" s="335" t="s">
        <v>137</v>
      </c>
      <c r="C35" s="381"/>
      <c r="D35" s="49"/>
      <c r="E35" s="382">
        <v>59100</v>
      </c>
      <c r="F35" s="357">
        <v>141770</v>
      </c>
      <c r="G35" s="357">
        <f>SUM(G36:G52)</f>
        <v>59100</v>
      </c>
      <c r="H35" s="357">
        <f>SUM(H36:H52)</f>
        <v>0</v>
      </c>
      <c r="I35" s="357">
        <f>SUM(I36:I52)</f>
        <v>20000</v>
      </c>
      <c r="J35" s="357">
        <f>SUM(J36:J52)</f>
        <v>0</v>
      </c>
      <c r="K35" s="357">
        <f>SUM(K36:K52)</f>
        <v>62670</v>
      </c>
      <c r="L35" s="388"/>
    </row>
    <row r="36" spans="1:12" ht="33.75">
      <c r="A36" s="47">
        <v>1</v>
      </c>
      <c r="B36" s="359" t="s">
        <v>138</v>
      </c>
      <c r="C36" s="356" t="s">
        <v>139</v>
      </c>
      <c r="D36" s="59">
        <v>9500</v>
      </c>
      <c r="E36" s="386">
        <v>1400</v>
      </c>
      <c r="F36" s="387">
        <f aca="true" t="shared" si="1" ref="F36:F49">G36+H36+I36</f>
        <v>1400</v>
      </c>
      <c r="G36" s="387">
        <v>1400</v>
      </c>
      <c r="H36" s="357"/>
      <c r="I36" s="357"/>
      <c r="J36" s="357"/>
      <c r="K36" s="357"/>
      <c r="L36" s="388" t="s">
        <v>971</v>
      </c>
    </row>
    <row r="37" spans="1:12" ht="45" customHeight="1">
      <c r="A37" s="47">
        <v>2</v>
      </c>
      <c r="B37" s="360" t="s">
        <v>140</v>
      </c>
      <c r="C37" s="356" t="s">
        <v>141</v>
      </c>
      <c r="D37" s="59">
        <v>27288</v>
      </c>
      <c r="E37" s="386">
        <v>2500</v>
      </c>
      <c r="F37" s="387">
        <f t="shared" si="1"/>
        <v>2500</v>
      </c>
      <c r="G37" s="387">
        <v>2500</v>
      </c>
      <c r="H37" s="357"/>
      <c r="I37" s="357"/>
      <c r="J37" s="357"/>
      <c r="K37" s="357"/>
      <c r="L37" s="388" t="s">
        <v>971</v>
      </c>
    </row>
    <row r="38" spans="1:12" ht="41.25" customHeight="1">
      <c r="A38" s="47">
        <v>3</v>
      </c>
      <c r="B38" s="360" t="s">
        <v>142</v>
      </c>
      <c r="C38" s="356" t="s">
        <v>143</v>
      </c>
      <c r="D38" s="59">
        <v>71500</v>
      </c>
      <c r="E38" s="386">
        <v>3000</v>
      </c>
      <c r="F38" s="387">
        <f t="shared" si="1"/>
        <v>3000</v>
      </c>
      <c r="G38" s="387">
        <v>3000</v>
      </c>
      <c r="H38" s="357"/>
      <c r="I38" s="357"/>
      <c r="J38" s="357"/>
      <c r="K38" s="357"/>
      <c r="L38" s="388" t="s">
        <v>971</v>
      </c>
    </row>
    <row r="39" spans="1:12" ht="33.75">
      <c r="A39" s="47">
        <v>4</v>
      </c>
      <c r="B39" s="360" t="s">
        <v>144</v>
      </c>
      <c r="C39" s="356" t="s">
        <v>145</v>
      </c>
      <c r="D39" s="59">
        <f>8100+8200+4060</f>
        <v>20360</v>
      </c>
      <c r="E39" s="386">
        <v>1200</v>
      </c>
      <c r="F39" s="387">
        <f t="shared" si="1"/>
        <v>1200</v>
      </c>
      <c r="G39" s="387">
        <v>1200</v>
      </c>
      <c r="H39" s="357"/>
      <c r="I39" s="357"/>
      <c r="J39" s="357"/>
      <c r="K39" s="357"/>
      <c r="L39" s="388" t="s">
        <v>971</v>
      </c>
    </row>
    <row r="40" spans="1:12" ht="54" customHeight="1">
      <c r="A40" s="47">
        <v>5</v>
      </c>
      <c r="B40" s="360" t="s">
        <v>146</v>
      </c>
      <c r="C40" s="356" t="s">
        <v>147</v>
      </c>
      <c r="D40" s="59">
        <v>97374</v>
      </c>
      <c r="E40" s="386">
        <v>18000</v>
      </c>
      <c r="F40" s="387">
        <f t="shared" si="1"/>
        <v>18000</v>
      </c>
      <c r="G40" s="387">
        <v>18000</v>
      </c>
      <c r="H40" s="357"/>
      <c r="I40" s="357"/>
      <c r="J40" s="357"/>
      <c r="K40" s="357"/>
      <c r="L40" s="388" t="s">
        <v>971</v>
      </c>
    </row>
    <row r="41" spans="1:12" ht="77.25" customHeight="1">
      <c r="A41" s="47">
        <v>6</v>
      </c>
      <c r="B41" s="360" t="s">
        <v>148</v>
      </c>
      <c r="C41" s="356" t="s">
        <v>149</v>
      </c>
      <c r="D41" s="59">
        <v>26054</v>
      </c>
      <c r="E41" s="386">
        <v>6000</v>
      </c>
      <c r="F41" s="387">
        <f t="shared" si="1"/>
        <v>6000</v>
      </c>
      <c r="G41" s="387">
        <v>6000</v>
      </c>
      <c r="H41" s="357"/>
      <c r="I41" s="357"/>
      <c r="J41" s="357"/>
      <c r="K41" s="357"/>
      <c r="L41" s="388" t="s">
        <v>971</v>
      </c>
    </row>
    <row r="42" spans="1:12" ht="43.5" customHeight="1">
      <c r="A42" s="47">
        <v>7</v>
      </c>
      <c r="B42" s="360" t="s">
        <v>150</v>
      </c>
      <c r="C42" s="356" t="s">
        <v>151</v>
      </c>
      <c r="D42" s="59">
        <v>48682</v>
      </c>
      <c r="E42" s="386">
        <v>3000</v>
      </c>
      <c r="F42" s="387">
        <f t="shared" si="1"/>
        <v>3000</v>
      </c>
      <c r="G42" s="387">
        <v>3000</v>
      </c>
      <c r="H42" s="357"/>
      <c r="I42" s="357"/>
      <c r="J42" s="357"/>
      <c r="K42" s="357"/>
      <c r="L42" s="388" t="s">
        <v>152</v>
      </c>
    </row>
    <row r="43" spans="1:12" ht="56.25" customHeight="1">
      <c r="A43" s="47">
        <v>8</v>
      </c>
      <c r="B43" s="360" t="s">
        <v>153</v>
      </c>
      <c r="C43" s="356" t="s">
        <v>154</v>
      </c>
      <c r="D43" s="59">
        <v>14924</v>
      </c>
      <c r="E43" s="386">
        <v>4000</v>
      </c>
      <c r="F43" s="387">
        <f t="shared" si="1"/>
        <v>4000</v>
      </c>
      <c r="G43" s="387">
        <v>4000</v>
      </c>
      <c r="H43" s="357"/>
      <c r="I43" s="357"/>
      <c r="J43" s="357"/>
      <c r="K43" s="357"/>
      <c r="L43" s="388" t="s">
        <v>974</v>
      </c>
    </row>
    <row r="44" spans="1:12" ht="33.75">
      <c r="A44" s="47">
        <v>9</v>
      </c>
      <c r="B44" s="360" t="s">
        <v>155</v>
      </c>
      <c r="C44" s="356" t="s">
        <v>156</v>
      </c>
      <c r="D44" s="59">
        <v>253831</v>
      </c>
      <c r="E44" s="386">
        <v>10000</v>
      </c>
      <c r="F44" s="387">
        <f t="shared" si="1"/>
        <v>10000</v>
      </c>
      <c r="G44" s="184">
        <v>10000</v>
      </c>
      <c r="H44" s="184"/>
      <c r="I44" s="184"/>
      <c r="J44" s="184"/>
      <c r="K44" s="184"/>
      <c r="L44" s="388" t="s">
        <v>971</v>
      </c>
    </row>
    <row r="45" spans="1:12" ht="46.5" customHeight="1">
      <c r="A45" s="47">
        <v>10</v>
      </c>
      <c r="B45" s="360" t="s">
        <v>157</v>
      </c>
      <c r="C45" s="356" t="s">
        <v>158</v>
      </c>
      <c r="D45" s="59">
        <v>199000</v>
      </c>
      <c r="E45" s="386">
        <v>5000</v>
      </c>
      <c r="F45" s="387">
        <f t="shared" si="1"/>
        <v>5000</v>
      </c>
      <c r="G45" s="184">
        <v>5000</v>
      </c>
      <c r="H45" s="184"/>
      <c r="I45" s="184"/>
      <c r="J45" s="184"/>
      <c r="K45" s="184"/>
      <c r="L45" s="388" t="s">
        <v>971</v>
      </c>
    </row>
    <row r="46" spans="1:12" ht="45">
      <c r="A46" s="47">
        <v>11</v>
      </c>
      <c r="B46" s="360" t="s">
        <v>159</v>
      </c>
      <c r="C46" s="356" t="s">
        <v>160</v>
      </c>
      <c r="D46" s="47">
        <v>60870</v>
      </c>
      <c r="E46" s="386">
        <v>5000</v>
      </c>
      <c r="F46" s="387">
        <f t="shared" si="1"/>
        <v>5000</v>
      </c>
      <c r="G46" s="184">
        <v>5000</v>
      </c>
      <c r="H46" s="184"/>
      <c r="I46" s="184"/>
      <c r="J46" s="184"/>
      <c r="K46" s="184"/>
      <c r="L46" s="388" t="s">
        <v>971</v>
      </c>
    </row>
    <row r="47" spans="1:12" s="197" customFormat="1" ht="63" customHeight="1">
      <c r="A47" s="47">
        <v>12</v>
      </c>
      <c r="B47" s="390" t="s">
        <v>161</v>
      </c>
      <c r="C47" s="182" t="s">
        <v>162</v>
      </c>
      <c r="D47" s="183">
        <v>67373</v>
      </c>
      <c r="E47" s="386"/>
      <c r="F47" s="387">
        <f t="shared" si="1"/>
        <v>7000</v>
      </c>
      <c r="G47" s="184"/>
      <c r="H47" s="184"/>
      <c r="I47" s="365">
        <v>7000</v>
      </c>
      <c r="J47" s="365"/>
      <c r="K47" s="365"/>
      <c r="L47" s="356" t="s">
        <v>163</v>
      </c>
    </row>
    <row r="48" spans="1:12" s="197" customFormat="1" ht="60" customHeight="1">
      <c r="A48" s="47">
        <v>13</v>
      </c>
      <c r="B48" s="390" t="s">
        <v>164</v>
      </c>
      <c r="C48" s="47" t="s">
        <v>165</v>
      </c>
      <c r="D48" s="183">
        <v>12000</v>
      </c>
      <c r="E48" s="386"/>
      <c r="F48" s="387">
        <f t="shared" si="1"/>
        <v>6000</v>
      </c>
      <c r="G48" s="184"/>
      <c r="H48" s="184"/>
      <c r="I48" s="365">
        <v>6000</v>
      </c>
      <c r="J48" s="365"/>
      <c r="K48" s="365"/>
      <c r="L48" s="356" t="s">
        <v>1017</v>
      </c>
    </row>
    <row r="49" spans="1:12" s="197" customFormat="1" ht="37.5" customHeight="1">
      <c r="A49" s="47">
        <v>14</v>
      </c>
      <c r="B49" s="390" t="s">
        <v>166</v>
      </c>
      <c r="C49" s="356" t="s">
        <v>167</v>
      </c>
      <c r="D49" s="183">
        <v>11500</v>
      </c>
      <c r="E49" s="386"/>
      <c r="F49" s="387">
        <f t="shared" si="1"/>
        <v>7000</v>
      </c>
      <c r="G49" s="184"/>
      <c r="H49" s="184"/>
      <c r="I49" s="365">
        <v>7000</v>
      </c>
      <c r="J49" s="365"/>
      <c r="K49" s="365"/>
      <c r="L49" s="356" t="s">
        <v>1056</v>
      </c>
    </row>
    <row r="50" spans="1:12" s="197" customFormat="1" ht="41.25" customHeight="1">
      <c r="A50" s="47">
        <v>15</v>
      </c>
      <c r="B50" s="360" t="s">
        <v>168</v>
      </c>
      <c r="C50" s="356"/>
      <c r="D50" s="47"/>
      <c r="E50" s="386"/>
      <c r="F50" s="387">
        <v>2670</v>
      </c>
      <c r="G50" s="184"/>
      <c r="H50" s="184"/>
      <c r="I50" s="365"/>
      <c r="J50" s="365"/>
      <c r="K50" s="365">
        <v>2670</v>
      </c>
      <c r="L50" s="356" t="s">
        <v>974</v>
      </c>
    </row>
    <row r="51" spans="1:12" s="197" customFormat="1" ht="77.25" customHeight="1">
      <c r="A51" s="47">
        <v>16</v>
      </c>
      <c r="B51" s="361" t="s">
        <v>169</v>
      </c>
      <c r="C51" s="128" t="s">
        <v>1026</v>
      </c>
      <c r="D51" s="184">
        <v>163228</v>
      </c>
      <c r="E51" s="386"/>
      <c r="F51" s="387">
        <v>10000</v>
      </c>
      <c r="G51" s="184"/>
      <c r="H51" s="184"/>
      <c r="I51" s="365"/>
      <c r="J51" s="365"/>
      <c r="K51" s="365">
        <v>10000</v>
      </c>
      <c r="L51" s="356" t="s">
        <v>163</v>
      </c>
    </row>
    <row r="52" spans="1:12" s="197" customFormat="1" ht="42.75" customHeight="1">
      <c r="A52" s="47">
        <v>17</v>
      </c>
      <c r="B52" s="360" t="s">
        <v>170</v>
      </c>
      <c r="C52" s="47" t="s">
        <v>970</v>
      </c>
      <c r="D52" s="59">
        <v>156000</v>
      </c>
      <c r="E52" s="386"/>
      <c r="F52" s="387">
        <v>50000</v>
      </c>
      <c r="G52" s="184"/>
      <c r="H52" s="184"/>
      <c r="I52" s="365"/>
      <c r="J52" s="365"/>
      <c r="K52" s="365">
        <v>50000</v>
      </c>
      <c r="L52" s="356" t="s">
        <v>163</v>
      </c>
    </row>
    <row r="53" spans="1:12" ht="41.25" customHeight="1">
      <c r="A53" s="47"/>
      <c r="B53" s="335" t="s">
        <v>110</v>
      </c>
      <c r="C53" s="356"/>
      <c r="D53" s="362"/>
      <c r="E53" s="382">
        <v>5000</v>
      </c>
      <c r="F53" s="357">
        <f>G53+H53+I53+J53+K53</f>
        <v>65150</v>
      </c>
      <c r="G53" s="363">
        <f>SUM(G54:G63)</f>
        <v>5000</v>
      </c>
      <c r="H53" s="363">
        <f>SUM(H54:H63)</f>
        <v>0</v>
      </c>
      <c r="I53" s="363">
        <f>SUM(I54:I63)</f>
        <v>40000</v>
      </c>
      <c r="J53" s="363">
        <f>SUM(J54:J63)</f>
        <v>0</v>
      </c>
      <c r="K53" s="363">
        <f>SUM(K54:K63)</f>
        <v>20150</v>
      </c>
      <c r="L53" s="388"/>
    </row>
    <row r="54" spans="1:12" ht="33.75">
      <c r="A54" s="47">
        <v>1</v>
      </c>
      <c r="B54" s="360" t="s">
        <v>171</v>
      </c>
      <c r="C54" s="356" t="s">
        <v>172</v>
      </c>
      <c r="D54" s="364">
        <v>11940</v>
      </c>
      <c r="E54" s="386">
        <v>5000</v>
      </c>
      <c r="F54" s="387">
        <f aca="true" t="shared" si="2" ref="F54:F61">G54+H54+I54</f>
        <v>5000</v>
      </c>
      <c r="G54" s="385">
        <v>5000</v>
      </c>
      <c r="H54" s="385"/>
      <c r="I54" s="385"/>
      <c r="J54" s="385"/>
      <c r="K54" s="385"/>
      <c r="L54" s="388" t="s">
        <v>971</v>
      </c>
    </row>
    <row r="55" spans="1:12" s="197" customFormat="1" ht="34.5" customHeight="1">
      <c r="A55" s="47">
        <v>2</v>
      </c>
      <c r="B55" s="390" t="s">
        <v>173</v>
      </c>
      <c r="C55" s="182" t="s">
        <v>174</v>
      </c>
      <c r="D55" s="183">
        <v>14874</v>
      </c>
      <c r="E55" s="386"/>
      <c r="F55" s="387">
        <f t="shared" si="2"/>
        <v>4000</v>
      </c>
      <c r="G55" s="385"/>
      <c r="H55" s="385"/>
      <c r="I55" s="365">
        <v>4000</v>
      </c>
      <c r="J55" s="365"/>
      <c r="K55" s="365"/>
      <c r="L55" s="356" t="s">
        <v>163</v>
      </c>
    </row>
    <row r="56" spans="1:12" s="197" customFormat="1" ht="54.75" customHeight="1">
      <c r="A56" s="47">
        <v>3</v>
      </c>
      <c r="B56" s="390" t="s">
        <v>175</v>
      </c>
      <c r="C56" s="185" t="s">
        <v>176</v>
      </c>
      <c r="D56" s="183">
        <v>13338</v>
      </c>
      <c r="E56" s="386"/>
      <c r="F56" s="387">
        <f t="shared" si="2"/>
        <v>5100</v>
      </c>
      <c r="G56" s="385"/>
      <c r="H56" s="385"/>
      <c r="I56" s="365">
        <v>5100</v>
      </c>
      <c r="J56" s="365"/>
      <c r="K56" s="365"/>
      <c r="L56" s="356" t="s">
        <v>988</v>
      </c>
    </row>
    <row r="57" spans="1:12" s="197" customFormat="1" ht="61.5" customHeight="1">
      <c r="A57" s="47">
        <v>4</v>
      </c>
      <c r="B57" s="390" t="s">
        <v>177</v>
      </c>
      <c r="C57" s="356" t="s">
        <v>178</v>
      </c>
      <c r="D57" s="183">
        <v>4900</v>
      </c>
      <c r="E57" s="386"/>
      <c r="F57" s="387">
        <f t="shared" si="2"/>
        <v>4500</v>
      </c>
      <c r="G57" s="385"/>
      <c r="H57" s="385"/>
      <c r="I57" s="365">
        <v>4500</v>
      </c>
      <c r="J57" s="365"/>
      <c r="K57" s="365"/>
      <c r="L57" s="356" t="s">
        <v>974</v>
      </c>
    </row>
    <row r="58" spans="1:12" s="197" customFormat="1" ht="46.5" customHeight="1">
      <c r="A58" s="47">
        <v>5</v>
      </c>
      <c r="B58" s="390" t="s">
        <v>179</v>
      </c>
      <c r="C58" s="356" t="s">
        <v>180</v>
      </c>
      <c r="D58" s="183">
        <v>13500</v>
      </c>
      <c r="E58" s="386"/>
      <c r="F58" s="387">
        <f t="shared" si="2"/>
        <v>6500</v>
      </c>
      <c r="G58" s="385"/>
      <c r="H58" s="385"/>
      <c r="I58" s="365">
        <v>6500</v>
      </c>
      <c r="J58" s="365"/>
      <c r="K58" s="365"/>
      <c r="L58" s="356" t="s">
        <v>1017</v>
      </c>
    </row>
    <row r="59" spans="1:12" s="197" customFormat="1" ht="53.25" customHeight="1">
      <c r="A59" s="47">
        <v>6</v>
      </c>
      <c r="B59" s="390" t="s">
        <v>181</v>
      </c>
      <c r="C59" s="356" t="s">
        <v>182</v>
      </c>
      <c r="D59" s="183">
        <v>10400</v>
      </c>
      <c r="E59" s="386"/>
      <c r="F59" s="387">
        <f t="shared" si="2"/>
        <v>6500</v>
      </c>
      <c r="G59" s="385"/>
      <c r="H59" s="385"/>
      <c r="I59" s="365">
        <v>6500</v>
      </c>
      <c r="J59" s="365"/>
      <c r="K59" s="365"/>
      <c r="L59" s="356" t="s">
        <v>967</v>
      </c>
    </row>
    <row r="60" spans="1:12" s="197" customFormat="1" ht="49.5" customHeight="1">
      <c r="A60" s="47">
        <v>7</v>
      </c>
      <c r="B60" s="390" t="s">
        <v>183</v>
      </c>
      <c r="C60" s="356" t="s">
        <v>165</v>
      </c>
      <c r="D60" s="183">
        <v>12000</v>
      </c>
      <c r="E60" s="386"/>
      <c r="F60" s="387">
        <f t="shared" si="2"/>
        <v>3400</v>
      </c>
      <c r="G60" s="385"/>
      <c r="H60" s="385"/>
      <c r="I60" s="365">
        <v>3400</v>
      </c>
      <c r="J60" s="365"/>
      <c r="K60" s="365"/>
      <c r="L60" s="356" t="s">
        <v>967</v>
      </c>
    </row>
    <row r="61" spans="1:12" s="197" customFormat="1" ht="51" customHeight="1">
      <c r="A61" s="47">
        <v>8</v>
      </c>
      <c r="B61" s="390" t="s">
        <v>184</v>
      </c>
      <c r="C61" s="182" t="s">
        <v>185</v>
      </c>
      <c r="D61" s="183">
        <v>20000</v>
      </c>
      <c r="E61" s="386"/>
      <c r="F61" s="387">
        <f t="shared" si="2"/>
        <v>10000</v>
      </c>
      <c r="G61" s="385"/>
      <c r="H61" s="385"/>
      <c r="I61" s="365">
        <v>10000</v>
      </c>
      <c r="J61" s="365"/>
      <c r="K61" s="365"/>
      <c r="L61" s="356" t="s">
        <v>974</v>
      </c>
    </row>
    <row r="62" spans="1:12" ht="38.25">
      <c r="A62" s="47">
        <v>9</v>
      </c>
      <c r="B62" s="360" t="s">
        <v>186</v>
      </c>
      <c r="C62" s="47" t="s">
        <v>187</v>
      </c>
      <c r="D62" s="183">
        <v>33460</v>
      </c>
      <c r="E62" s="386"/>
      <c r="F62" s="387">
        <v>10000</v>
      </c>
      <c r="G62" s="385"/>
      <c r="H62" s="385"/>
      <c r="I62" s="365"/>
      <c r="J62" s="365"/>
      <c r="K62" s="385">
        <v>10000</v>
      </c>
      <c r="L62" s="388"/>
    </row>
    <row r="63" spans="1:12" ht="51" customHeight="1">
      <c r="A63" s="47">
        <v>10</v>
      </c>
      <c r="B63" s="360" t="s">
        <v>188</v>
      </c>
      <c r="C63" s="47" t="s">
        <v>189</v>
      </c>
      <c r="D63" s="183">
        <v>47300</v>
      </c>
      <c r="E63" s="386"/>
      <c r="F63" s="387">
        <v>10150</v>
      </c>
      <c r="G63" s="385"/>
      <c r="H63" s="385"/>
      <c r="I63" s="365"/>
      <c r="J63" s="365"/>
      <c r="K63" s="385">
        <v>10150</v>
      </c>
      <c r="L63" s="388"/>
    </row>
    <row r="64" spans="1:12" ht="12.75">
      <c r="A64" s="339" t="s">
        <v>567</v>
      </c>
      <c r="B64" s="335" t="s">
        <v>190</v>
      </c>
      <c r="C64" s="381"/>
      <c r="D64" s="49"/>
      <c r="E64" s="382">
        <v>11000</v>
      </c>
      <c r="F64" s="357">
        <f>F65</f>
        <v>24440</v>
      </c>
      <c r="G64" s="357">
        <f>G65</f>
        <v>6440</v>
      </c>
      <c r="H64" s="357">
        <f>H65</f>
        <v>18000</v>
      </c>
      <c r="I64" s="357"/>
      <c r="J64" s="357">
        <f>J65</f>
        <v>0</v>
      </c>
      <c r="K64" s="357">
        <f>K65</f>
        <v>0</v>
      </c>
      <c r="L64" s="388"/>
    </row>
    <row r="65" spans="1:12" ht="12.75">
      <c r="A65" s="339"/>
      <c r="B65" s="335" t="s">
        <v>137</v>
      </c>
      <c r="C65" s="381"/>
      <c r="D65" s="49"/>
      <c r="E65" s="382">
        <v>11000</v>
      </c>
      <c r="F65" s="357">
        <f>G65+H65+I65+J65+K65</f>
        <v>24440</v>
      </c>
      <c r="G65" s="357">
        <f>SUM(G66:G68)</f>
        <v>6440</v>
      </c>
      <c r="H65" s="357">
        <f>SUM(H66:H68)</f>
        <v>18000</v>
      </c>
      <c r="I65" s="357"/>
      <c r="J65" s="357">
        <f>SUM(J66:J68)</f>
        <v>0</v>
      </c>
      <c r="K65" s="357">
        <f>SUM(K66:K68)</f>
        <v>0</v>
      </c>
      <c r="L65" s="388"/>
    </row>
    <row r="66" spans="1:12" ht="68.25" customHeight="1">
      <c r="A66" s="47">
        <v>1</v>
      </c>
      <c r="B66" s="359" t="s">
        <v>191</v>
      </c>
      <c r="C66" s="366" t="s">
        <v>192</v>
      </c>
      <c r="D66" s="364">
        <v>46969</v>
      </c>
      <c r="E66" s="386">
        <v>10000</v>
      </c>
      <c r="F66" s="387">
        <f aca="true" t="shared" si="3" ref="F66:F101">G66+H66</f>
        <v>21440</v>
      </c>
      <c r="G66" s="385">
        <v>3440</v>
      </c>
      <c r="H66" s="385">
        <v>18000</v>
      </c>
      <c r="I66" s="385"/>
      <c r="J66" s="385"/>
      <c r="K66" s="385"/>
      <c r="L66" s="388" t="s">
        <v>1028</v>
      </c>
    </row>
    <row r="67" spans="1:12" ht="67.5" customHeight="1">
      <c r="A67" s="47">
        <v>2</v>
      </c>
      <c r="B67" s="360" t="s">
        <v>193</v>
      </c>
      <c r="C67" s="367" t="s">
        <v>194</v>
      </c>
      <c r="D67" s="48">
        <v>4365</v>
      </c>
      <c r="E67" s="386">
        <v>1000</v>
      </c>
      <c r="F67" s="387">
        <f t="shared" si="3"/>
        <v>1000</v>
      </c>
      <c r="G67" s="385">
        <v>1000</v>
      </c>
      <c r="H67" s="385"/>
      <c r="I67" s="385"/>
      <c r="J67" s="385"/>
      <c r="K67" s="385"/>
      <c r="L67" s="388" t="s">
        <v>1048</v>
      </c>
    </row>
    <row r="68" spans="1:12" ht="50.25" customHeight="1">
      <c r="A68" s="47">
        <v>3</v>
      </c>
      <c r="B68" s="360" t="s">
        <v>195</v>
      </c>
      <c r="C68" s="367" t="s">
        <v>196</v>
      </c>
      <c r="D68" s="48">
        <v>31347</v>
      </c>
      <c r="E68" s="386"/>
      <c r="F68" s="387">
        <f t="shared" si="3"/>
        <v>2000</v>
      </c>
      <c r="G68" s="385">
        <v>2000</v>
      </c>
      <c r="H68" s="385"/>
      <c r="I68" s="385"/>
      <c r="J68" s="385"/>
      <c r="K68" s="385"/>
      <c r="L68" s="388" t="s">
        <v>1006</v>
      </c>
    </row>
    <row r="69" spans="1:12" ht="39" customHeight="1">
      <c r="A69" s="339" t="s">
        <v>575</v>
      </c>
      <c r="B69" s="335" t="s">
        <v>197</v>
      </c>
      <c r="C69" s="381"/>
      <c r="D69" s="49"/>
      <c r="E69" s="382">
        <v>109500</v>
      </c>
      <c r="F69" s="357">
        <f t="shared" si="3"/>
        <v>106650</v>
      </c>
      <c r="G69" s="357">
        <f>G70+G82</f>
        <v>150</v>
      </c>
      <c r="H69" s="357">
        <f>H70+H82</f>
        <v>106500</v>
      </c>
      <c r="I69" s="357"/>
      <c r="J69" s="357"/>
      <c r="K69" s="357"/>
      <c r="L69" s="388"/>
    </row>
    <row r="70" spans="1:12" ht="37.5" customHeight="1">
      <c r="A70" s="339"/>
      <c r="B70" s="335" t="s">
        <v>105</v>
      </c>
      <c r="C70" s="381"/>
      <c r="D70" s="49"/>
      <c r="E70" s="382">
        <v>35500</v>
      </c>
      <c r="F70" s="357">
        <f t="shared" si="3"/>
        <v>35650</v>
      </c>
      <c r="G70" s="357">
        <f>SUM(G71:G81)</f>
        <v>150</v>
      </c>
      <c r="H70" s="357">
        <f>SUM(H71:H81)</f>
        <v>35500</v>
      </c>
      <c r="I70" s="357"/>
      <c r="J70" s="357"/>
      <c r="K70" s="357"/>
      <c r="L70" s="388"/>
    </row>
    <row r="71" spans="1:12" ht="25.5">
      <c r="A71" s="47">
        <v>1</v>
      </c>
      <c r="B71" s="360" t="s">
        <v>198</v>
      </c>
      <c r="C71" s="367" t="s">
        <v>199</v>
      </c>
      <c r="D71" s="48">
        <v>29737</v>
      </c>
      <c r="E71" s="386">
        <v>6000</v>
      </c>
      <c r="F71" s="387">
        <f t="shared" si="3"/>
        <v>6000</v>
      </c>
      <c r="G71" s="387"/>
      <c r="H71" s="387">
        <v>6000</v>
      </c>
      <c r="I71" s="387"/>
      <c r="J71" s="387"/>
      <c r="K71" s="387"/>
      <c r="L71" s="388" t="s">
        <v>200</v>
      </c>
    </row>
    <row r="72" spans="1:12" ht="45" customHeight="1">
      <c r="A72" s="47">
        <v>2</v>
      </c>
      <c r="B72" s="360" t="s">
        <v>201</v>
      </c>
      <c r="C72" s="367" t="s">
        <v>202</v>
      </c>
      <c r="D72" s="48">
        <v>33400</v>
      </c>
      <c r="E72" s="386">
        <v>4000</v>
      </c>
      <c r="F72" s="387">
        <f t="shared" si="3"/>
        <v>4000</v>
      </c>
      <c r="G72" s="387"/>
      <c r="H72" s="387">
        <v>4000</v>
      </c>
      <c r="I72" s="387"/>
      <c r="J72" s="387"/>
      <c r="K72" s="387"/>
      <c r="L72" s="388" t="s">
        <v>200</v>
      </c>
    </row>
    <row r="73" spans="1:12" ht="48.75" customHeight="1">
      <c r="A73" s="47">
        <v>3</v>
      </c>
      <c r="B73" s="360" t="s">
        <v>203</v>
      </c>
      <c r="C73" s="367" t="s">
        <v>204</v>
      </c>
      <c r="D73" s="48">
        <v>24942</v>
      </c>
      <c r="E73" s="386">
        <v>2000</v>
      </c>
      <c r="F73" s="387">
        <f t="shared" si="3"/>
        <v>2000</v>
      </c>
      <c r="G73" s="387"/>
      <c r="H73" s="387">
        <v>2000</v>
      </c>
      <c r="I73" s="387"/>
      <c r="J73" s="387"/>
      <c r="K73" s="387"/>
      <c r="L73" s="388" t="s">
        <v>1017</v>
      </c>
    </row>
    <row r="74" spans="1:12" ht="63" customHeight="1">
      <c r="A74" s="47">
        <v>4</v>
      </c>
      <c r="B74" s="361" t="s">
        <v>205</v>
      </c>
      <c r="C74" s="368" t="s">
        <v>206</v>
      </c>
      <c r="D74" s="48">
        <v>11700</v>
      </c>
      <c r="E74" s="386">
        <v>2000</v>
      </c>
      <c r="F74" s="387">
        <f t="shared" si="3"/>
        <v>2000</v>
      </c>
      <c r="G74" s="387"/>
      <c r="H74" s="387">
        <v>2000</v>
      </c>
      <c r="I74" s="387"/>
      <c r="J74" s="387"/>
      <c r="K74" s="387"/>
      <c r="L74" s="388" t="s">
        <v>207</v>
      </c>
    </row>
    <row r="75" spans="1:12" ht="51" customHeight="1">
      <c r="A75" s="47">
        <v>5</v>
      </c>
      <c r="B75" s="361" t="s">
        <v>208</v>
      </c>
      <c r="C75" s="368" t="s">
        <v>209</v>
      </c>
      <c r="D75" s="48">
        <v>28834</v>
      </c>
      <c r="E75" s="386">
        <v>3000</v>
      </c>
      <c r="F75" s="387">
        <f t="shared" si="3"/>
        <v>3000</v>
      </c>
      <c r="G75" s="387"/>
      <c r="H75" s="387">
        <v>3000</v>
      </c>
      <c r="I75" s="387"/>
      <c r="J75" s="387"/>
      <c r="K75" s="387"/>
      <c r="L75" s="388" t="s">
        <v>210</v>
      </c>
    </row>
    <row r="76" spans="1:12" ht="68.25" customHeight="1">
      <c r="A76" s="47">
        <v>6</v>
      </c>
      <c r="B76" s="360" t="s">
        <v>211</v>
      </c>
      <c r="C76" s="367" t="s">
        <v>212</v>
      </c>
      <c r="D76" s="48">
        <v>3735</v>
      </c>
      <c r="E76" s="386">
        <v>2000</v>
      </c>
      <c r="F76" s="387">
        <f t="shared" si="3"/>
        <v>2000</v>
      </c>
      <c r="G76" s="387"/>
      <c r="H76" s="387">
        <v>2000</v>
      </c>
      <c r="I76" s="387"/>
      <c r="J76" s="387"/>
      <c r="K76" s="387"/>
      <c r="L76" s="388" t="s">
        <v>213</v>
      </c>
    </row>
    <row r="77" spans="1:12" ht="63.75" customHeight="1">
      <c r="A77" s="47">
        <v>7</v>
      </c>
      <c r="B77" s="360" t="s">
        <v>214</v>
      </c>
      <c r="C77" s="367" t="s">
        <v>215</v>
      </c>
      <c r="D77" s="48">
        <v>6820</v>
      </c>
      <c r="E77" s="386">
        <v>3500</v>
      </c>
      <c r="F77" s="387">
        <f t="shared" si="3"/>
        <v>3500</v>
      </c>
      <c r="G77" s="387"/>
      <c r="H77" s="387">
        <v>3500</v>
      </c>
      <c r="I77" s="387"/>
      <c r="J77" s="387"/>
      <c r="K77" s="387"/>
      <c r="L77" s="388" t="s">
        <v>200</v>
      </c>
    </row>
    <row r="78" spans="1:12" ht="12.75">
      <c r="A78" s="47">
        <v>8</v>
      </c>
      <c r="B78" s="360" t="s">
        <v>216</v>
      </c>
      <c r="C78" s="367"/>
      <c r="D78" s="48"/>
      <c r="E78" s="386">
        <v>1000</v>
      </c>
      <c r="F78" s="387">
        <f t="shared" si="3"/>
        <v>1000</v>
      </c>
      <c r="G78" s="387"/>
      <c r="H78" s="387">
        <v>1000</v>
      </c>
      <c r="I78" s="387"/>
      <c r="J78" s="387"/>
      <c r="K78" s="387"/>
      <c r="L78" s="388" t="s">
        <v>217</v>
      </c>
    </row>
    <row r="79" spans="1:12" ht="54" customHeight="1">
      <c r="A79" s="47">
        <v>9</v>
      </c>
      <c r="B79" s="360" t="s">
        <v>218</v>
      </c>
      <c r="C79" s="367"/>
      <c r="D79" s="48"/>
      <c r="E79" s="386">
        <v>10000</v>
      </c>
      <c r="F79" s="387">
        <f t="shared" si="3"/>
        <v>10000</v>
      </c>
      <c r="G79" s="387"/>
      <c r="H79" s="387">
        <v>10000</v>
      </c>
      <c r="I79" s="387"/>
      <c r="J79" s="387"/>
      <c r="K79" s="387"/>
      <c r="L79" s="388" t="s">
        <v>217</v>
      </c>
    </row>
    <row r="80" spans="1:12" ht="37.5" customHeight="1">
      <c r="A80" s="47">
        <v>10</v>
      </c>
      <c r="B80" s="360" t="s">
        <v>219</v>
      </c>
      <c r="C80" s="367" t="s">
        <v>220</v>
      </c>
      <c r="D80" s="48">
        <v>4000</v>
      </c>
      <c r="E80" s="386"/>
      <c r="F80" s="387">
        <f t="shared" si="3"/>
        <v>1650</v>
      </c>
      <c r="G80" s="387">
        <v>150</v>
      </c>
      <c r="H80" s="387">
        <v>1500</v>
      </c>
      <c r="I80" s="387"/>
      <c r="J80" s="387"/>
      <c r="K80" s="387"/>
      <c r="L80" s="388" t="s">
        <v>998</v>
      </c>
    </row>
    <row r="81" spans="1:12" ht="44.25" customHeight="1">
      <c r="A81" s="47">
        <v>11</v>
      </c>
      <c r="B81" s="360" t="s">
        <v>221</v>
      </c>
      <c r="C81" s="367"/>
      <c r="D81" s="48"/>
      <c r="E81" s="386">
        <v>2000</v>
      </c>
      <c r="F81" s="387">
        <f t="shared" si="3"/>
        <v>500</v>
      </c>
      <c r="G81" s="387"/>
      <c r="H81" s="387">
        <v>500</v>
      </c>
      <c r="I81" s="387"/>
      <c r="J81" s="387"/>
      <c r="K81" s="387"/>
      <c r="L81" s="388"/>
    </row>
    <row r="82" spans="1:12" ht="40.5" customHeight="1">
      <c r="A82" s="339"/>
      <c r="B82" s="335" t="s">
        <v>222</v>
      </c>
      <c r="C82" s="391"/>
      <c r="D82" s="49"/>
      <c r="E82" s="382">
        <v>74000</v>
      </c>
      <c r="F82" s="357">
        <f t="shared" si="3"/>
        <v>71000</v>
      </c>
      <c r="G82" s="357"/>
      <c r="H82" s="357">
        <f>SUM(H83:H92)</f>
        <v>71000</v>
      </c>
      <c r="I82" s="357"/>
      <c r="J82" s="357"/>
      <c r="K82" s="357"/>
      <c r="L82" s="388"/>
    </row>
    <row r="83" spans="1:12" ht="22.5">
      <c r="A83" s="47">
        <v>1</v>
      </c>
      <c r="B83" s="360" t="s">
        <v>223</v>
      </c>
      <c r="C83" s="367" t="s">
        <v>224</v>
      </c>
      <c r="D83" s="48">
        <v>106600</v>
      </c>
      <c r="E83" s="386">
        <v>30000</v>
      </c>
      <c r="F83" s="387">
        <f t="shared" si="3"/>
        <v>30000</v>
      </c>
      <c r="G83" s="387"/>
      <c r="H83" s="387">
        <v>30000</v>
      </c>
      <c r="I83" s="387"/>
      <c r="J83" s="387"/>
      <c r="K83" s="387"/>
      <c r="L83" s="356" t="s">
        <v>225</v>
      </c>
    </row>
    <row r="84" spans="1:12" ht="49.5" customHeight="1">
      <c r="A84" s="47">
        <v>2</v>
      </c>
      <c r="B84" s="360" t="s">
        <v>226</v>
      </c>
      <c r="C84" s="367" t="s">
        <v>227</v>
      </c>
      <c r="D84" s="59">
        <v>39285</v>
      </c>
      <c r="E84" s="386">
        <v>8000</v>
      </c>
      <c r="F84" s="387">
        <f t="shared" si="3"/>
        <v>8000</v>
      </c>
      <c r="G84" s="387"/>
      <c r="H84" s="387">
        <v>8000</v>
      </c>
      <c r="I84" s="387"/>
      <c r="J84" s="387"/>
      <c r="K84" s="387"/>
      <c r="L84" s="388" t="s">
        <v>200</v>
      </c>
    </row>
    <row r="85" spans="1:12" ht="55.5" customHeight="1">
      <c r="A85" s="47">
        <v>3</v>
      </c>
      <c r="B85" s="360" t="s">
        <v>228</v>
      </c>
      <c r="C85" s="367" t="s">
        <v>229</v>
      </c>
      <c r="D85" s="48">
        <v>4324</v>
      </c>
      <c r="E85" s="386">
        <v>3000</v>
      </c>
      <c r="F85" s="387">
        <f t="shared" si="3"/>
        <v>3000</v>
      </c>
      <c r="G85" s="387"/>
      <c r="H85" s="387">
        <v>3000</v>
      </c>
      <c r="I85" s="387"/>
      <c r="J85" s="387"/>
      <c r="K85" s="387"/>
      <c r="L85" s="388" t="s">
        <v>200</v>
      </c>
    </row>
    <row r="86" spans="1:12" ht="62.25" customHeight="1">
      <c r="A86" s="47">
        <v>4</v>
      </c>
      <c r="B86" s="360" t="s">
        <v>230</v>
      </c>
      <c r="C86" s="369" t="s">
        <v>231</v>
      </c>
      <c r="D86" s="59">
        <v>7690</v>
      </c>
      <c r="E86" s="386">
        <v>4000</v>
      </c>
      <c r="F86" s="387">
        <f t="shared" si="3"/>
        <v>4000</v>
      </c>
      <c r="G86" s="387"/>
      <c r="H86" s="387">
        <v>4000</v>
      </c>
      <c r="I86" s="387"/>
      <c r="J86" s="387"/>
      <c r="K86" s="387"/>
      <c r="L86" s="388" t="s">
        <v>200</v>
      </c>
    </row>
    <row r="87" spans="1:12" ht="48.75" customHeight="1">
      <c r="A87" s="47">
        <v>5</v>
      </c>
      <c r="B87" s="360" t="s">
        <v>232</v>
      </c>
      <c r="C87" s="367" t="s">
        <v>233</v>
      </c>
      <c r="D87" s="48">
        <v>5869</v>
      </c>
      <c r="E87" s="386">
        <v>3300</v>
      </c>
      <c r="F87" s="387">
        <f t="shared" si="3"/>
        <v>3300</v>
      </c>
      <c r="G87" s="387"/>
      <c r="H87" s="387">
        <v>3300</v>
      </c>
      <c r="I87" s="387"/>
      <c r="J87" s="387"/>
      <c r="K87" s="387"/>
      <c r="L87" s="388" t="s">
        <v>200</v>
      </c>
    </row>
    <row r="88" spans="1:12" ht="26.25" customHeight="1">
      <c r="A88" s="47">
        <v>6</v>
      </c>
      <c r="B88" s="360" t="s">
        <v>234</v>
      </c>
      <c r="C88" s="367"/>
      <c r="D88" s="48"/>
      <c r="E88" s="386">
        <v>3000</v>
      </c>
      <c r="F88" s="387">
        <f t="shared" si="3"/>
        <v>0</v>
      </c>
      <c r="G88" s="387"/>
      <c r="H88" s="387">
        <v>0</v>
      </c>
      <c r="I88" s="387"/>
      <c r="J88" s="387"/>
      <c r="K88" s="387"/>
      <c r="L88" s="356" t="s">
        <v>235</v>
      </c>
    </row>
    <row r="89" spans="1:12" ht="25.5">
      <c r="A89" s="47">
        <v>7</v>
      </c>
      <c r="B89" s="360" t="s">
        <v>236</v>
      </c>
      <c r="C89" s="367" t="s">
        <v>237</v>
      </c>
      <c r="D89" s="48">
        <v>9780</v>
      </c>
      <c r="E89" s="386">
        <v>5000</v>
      </c>
      <c r="F89" s="387">
        <f t="shared" si="3"/>
        <v>5000</v>
      </c>
      <c r="G89" s="387"/>
      <c r="H89" s="387">
        <v>5000</v>
      </c>
      <c r="I89" s="387"/>
      <c r="J89" s="387"/>
      <c r="K89" s="387"/>
      <c r="L89" s="388" t="s">
        <v>200</v>
      </c>
    </row>
    <row r="90" spans="1:12" ht="44.25" customHeight="1">
      <c r="A90" s="47">
        <v>8</v>
      </c>
      <c r="B90" s="360" t="s">
        <v>238</v>
      </c>
      <c r="C90" s="367"/>
      <c r="D90" s="48"/>
      <c r="E90" s="386">
        <v>8000</v>
      </c>
      <c r="F90" s="387">
        <f t="shared" si="3"/>
        <v>8000</v>
      </c>
      <c r="G90" s="387"/>
      <c r="H90" s="387">
        <v>8000</v>
      </c>
      <c r="I90" s="387"/>
      <c r="J90" s="387"/>
      <c r="K90" s="387"/>
      <c r="L90" s="388" t="s">
        <v>200</v>
      </c>
    </row>
    <row r="91" spans="1:12" ht="45" customHeight="1">
      <c r="A91" s="47">
        <v>9</v>
      </c>
      <c r="B91" s="360" t="s">
        <v>239</v>
      </c>
      <c r="C91" s="367" t="s">
        <v>240</v>
      </c>
      <c r="D91" s="48">
        <v>11967</v>
      </c>
      <c r="E91" s="386">
        <v>3700</v>
      </c>
      <c r="F91" s="387">
        <f t="shared" si="3"/>
        <v>3700</v>
      </c>
      <c r="G91" s="387"/>
      <c r="H91" s="387">
        <v>3700</v>
      </c>
      <c r="I91" s="387"/>
      <c r="J91" s="387"/>
      <c r="K91" s="387"/>
      <c r="L91" s="388" t="s">
        <v>207</v>
      </c>
    </row>
    <row r="92" spans="1:12" ht="54" customHeight="1">
      <c r="A92" s="47">
        <v>10</v>
      </c>
      <c r="B92" s="360" t="s">
        <v>241</v>
      </c>
      <c r="C92" s="367" t="s">
        <v>242</v>
      </c>
      <c r="D92" s="48">
        <v>12401</v>
      </c>
      <c r="E92" s="386">
        <v>6000</v>
      </c>
      <c r="F92" s="387">
        <f t="shared" si="3"/>
        <v>6000</v>
      </c>
      <c r="G92" s="387"/>
      <c r="H92" s="387">
        <v>6000</v>
      </c>
      <c r="I92" s="387"/>
      <c r="J92" s="387"/>
      <c r="K92" s="387"/>
      <c r="L92" s="388" t="s">
        <v>200</v>
      </c>
    </row>
    <row r="93" spans="1:12" ht="12.75">
      <c r="A93" s="339" t="s">
        <v>584</v>
      </c>
      <c r="B93" s="335" t="s">
        <v>243</v>
      </c>
      <c r="C93" s="381"/>
      <c r="D93" s="49"/>
      <c r="E93" s="382">
        <v>7000</v>
      </c>
      <c r="F93" s="357">
        <f t="shared" si="3"/>
        <v>27000</v>
      </c>
      <c r="G93" s="357"/>
      <c r="H93" s="357">
        <f>H99+H94</f>
        <v>27000</v>
      </c>
      <c r="I93" s="357"/>
      <c r="J93" s="357"/>
      <c r="K93" s="357"/>
      <c r="L93" s="388"/>
    </row>
    <row r="94" spans="1:12" ht="45.75" customHeight="1">
      <c r="A94" s="339"/>
      <c r="B94" s="335" t="s">
        <v>105</v>
      </c>
      <c r="C94" s="381"/>
      <c r="D94" s="49"/>
      <c r="E94" s="382">
        <v>2000</v>
      </c>
      <c r="F94" s="357">
        <f t="shared" si="3"/>
        <v>22000</v>
      </c>
      <c r="G94" s="357"/>
      <c r="H94" s="357">
        <f>SUM(H95:H98)</f>
        <v>22000</v>
      </c>
      <c r="I94" s="357"/>
      <c r="J94" s="357"/>
      <c r="K94" s="357"/>
      <c r="L94" s="388"/>
    </row>
    <row r="95" spans="1:12" ht="22.5">
      <c r="A95" s="47">
        <v>1</v>
      </c>
      <c r="B95" s="360" t="s">
        <v>244</v>
      </c>
      <c r="C95" s="356" t="s">
        <v>245</v>
      </c>
      <c r="D95" s="48">
        <v>20430</v>
      </c>
      <c r="E95" s="386">
        <v>2000</v>
      </c>
      <c r="F95" s="387">
        <f t="shared" si="3"/>
        <v>2000</v>
      </c>
      <c r="G95" s="387"/>
      <c r="H95" s="387">
        <v>2000</v>
      </c>
      <c r="I95" s="387"/>
      <c r="J95" s="387"/>
      <c r="K95" s="387"/>
      <c r="L95" s="388" t="s">
        <v>246</v>
      </c>
    </row>
    <row r="96" spans="1:12" ht="57.75" customHeight="1">
      <c r="A96" s="47">
        <v>2</v>
      </c>
      <c r="B96" s="360" t="s">
        <v>247</v>
      </c>
      <c r="C96" s="367" t="s">
        <v>248</v>
      </c>
      <c r="D96" s="48">
        <v>4800</v>
      </c>
      <c r="E96" s="386"/>
      <c r="F96" s="387">
        <f t="shared" si="3"/>
        <v>4800</v>
      </c>
      <c r="G96" s="387"/>
      <c r="H96" s="365">
        <v>4800</v>
      </c>
      <c r="I96" s="387"/>
      <c r="J96" s="387"/>
      <c r="K96" s="387"/>
      <c r="L96" s="388" t="s">
        <v>135</v>
      </c>
    </row>
    <row r="97" spans="1:12" ht="57" customHeight="1">
      <c r="A97" s="47">
        <v>3</v>
      </c>
      <c r="B97" s="360" t="s">
        <v>249</v>
      </c>
      <c r="C97" s="367" t="s">
        <v>250</v>
      </c>
      <c r="D97" s="48">
        <v>4300</v>
      </c>
      <c r="E97" s="386"/>
      <c r="F97" s="387">
        <f t="shared" si="3"/>
        <v>4300</v>
      </c>
      <c r="G97" s="387"/>
      <c r="H97" s="365">
        <v>4300</v>
      </c>
      <c r="I97" s="387"/>
      <c r="J97" s="387"/>
      <c r="K97" s="387"/>
      <c r="L97" s="388" t="s">
        <v>135</v>
      </c>
    </row>
    <row r="98" spans="1:12" ht="38.25" customHeight="1">
      <c r="A98" s="47">
        <v>4</v>
      </c>
      <c r="B98" s="360" t="s">
        <v>251</v>
      </c>
      <c r="C98" s="367" t="s">
        <v>252</v>
      </c>
      <c r="D98" s="48">
        <v>30635</v>
      </c>
      <c r="E98" s="382"/>
      <c r="F98" s="387">
        <f t="shared" si="3"/>
        <v>10900</v>
      </c>
      <c r="G98" s="387"/>
      <c r="H98" s="365">
        <v>10900</v>
      </c>
      <c r="I98" s="387"/>
      <c r="J98" s="387"/>
      <c r="K98" s="387"/>
      <c r="L98" s="388" t="s">
        <v>135</v>
      </c>
    </row>
    <row r="99" spans="1:12" ht="29.25" customHeight="1">
      <c r="A99" s="339"/>
      <c r="B99" s="335" t="s">
        <v>110</v>
      </c>
      <c r="C99" s="381"/>
      <c r="D99" s="49"/>
      <c r="E99" s="382">
        <v>5000</v>
      </c>
      <c r="F99" s="357">
        <f t="shared" si="3"/>
        <v>5000</v>
      </c>
      <c r="G99" s="357"/>
      <c r="H99" s="357">
        <f>SUM(H100:H100)</f>
        <v>5000</v>
      </c>
      <c r="I99" s="357"/>
      <c r="J99" s="357"/>
      <c r="K99" s="357"/>
      <c r="L99" s="356"/>
    </row>
    <row r="100" spans="1:12" ht="51" customHeight="1">
      <c r="A100" s="47">
        <v>1</v>
      </c>
      <c r="B100" s="360" t="s">
        <v>253</v>
      </c>
      <c r="C100" s="356" t="s">
        <v>254</v>
      </c>
      <c r="D100" s="48">
        <v>5039</v>
      </c>
      <c r="E100" s="386">
        <v>5000</v>
      </c>
      <c r="F100" s="387">
        <f t="shared" si="3"/>
        <v>5000</v>
      </c>
      <c r="G100" s="387"/>
      <c r="H100" s="387">
        <v>5000</v>
      </c>
      <c r="I100" s="387"/>
      <c r="J100" s="387"/>
      <c r="K100" s="387"/>
      <c r="L100" s="392" t="s">
        <v>255</v>
      </c>
    </row>
    <row r="101" spans="1:12" ht="39" customHeight="1">
      <c r="A101" s="339" t="s">
        <v>591</v>
      </c>
      <c r="B101" s="335" t="s">
        <v>256</v>
      </c>
      <c r="C101" s="391"/>
      <c r="D101" s="49"/>
      <c r="E101" s="382">
        <v>18000</v>
      </c>
      <c r="F101" s="357">
        <f t="shared" si="3"/>
        <v>8000</v>
      </c>
      <c r="G101" s="357"/>
      <c r="H101" s="357">
        <v>8000</v>
      </c>
      <c r="I101" s="357"/>
      <c r="J101" s="357"/>
      <c r="K101" s="357"/>
      <c r="L101" s="356"/>
    </row>
    <row r="102" spans="1:12" ht="33" customHeight="1">
      <c r="A102" s="339"/>
      <c r="B102" s="335" t="s">
        <v>110</v>
      </c>
      <c r="C102" s="391"/>
      <c r="D102" s="49"/>
      <c r="E102" s="382"/>
      <c r="F102" s="357">
        <f>SUM(F103:F106)</f>
        <v>8000</v>
      </c>
      <c r="G102" s="357"/>
      <c r="H102" s="357">
        <f>SUM(H103:H106)</f>
        <v>8000</v>
      </c>
      <c r="I102" s="357"/>
      <c r="J102" s="357"/>
      <c r="K102" s="357"/>
      <c r="L102" s="356"/>
    </row>
    <row r="103" spans="1:12" ht="57.75" customHeight="1">
      <c r="A103" s="47">
        <v>1</v>
      </c>
      <c r="B103" s="360" t="s">
        <v>257</v>
      </c>
      <c r="C103" s="367" t="s">
        <v>258</v>
      </c>
      <c r="D103" s="48">
        <v>1100</v>
      </c>
      <c r="E103" s="386"/>
      <c r="F103" s="387">
        <v>1000</v>
      </c>
      <c r="G103" s="387"/>
      <c r="H103" s="387">
        <v>1000</v>
      </c>
      <c r="I103" s="387"/>
      <c r="J103" s="387"/>
      <c r="K103" s="387"/>
      <c r="L103" s="356" t="s">
        <v>259</v>
      </c>
    </row>
    <row r="104" spans="1:12" ht="43.5" customHeight="1">
      <c r="A104" s="47">
        <v>2</v>
      </c>
      <c r="B104" s="360" t="s">
        <v>298</v>
      </c>
      <c r="C104" s="367" t="s">
        <v>299</v>
      </c>
      <c r="D104" s="48">
        <v>3913</v>
      </c>
      <c r="E104" s="386"/>
      <c r="F104" s="387">
        <v>3500</v>
      </c>
      <c r="G104" s="387"/>
      <c r="H104" s="387">
        <v>3500</v>
      </c>
      <c r="I104" s="387"/>
      <c r="J104" s="387"/>
      <c r="K104" s="387"/>
      <c r="L104" s="47" t="s">
        <v>298</v>
      </c>
    </row>
    <row r="105" spans="1:12" ht="39.75" customHeight="1">
      <c r="A105" s="47">
        <v>3</v>
      </c>
      <c r="B105" s="360" t="s">
        <v>300</v>
      </c>
      <c r="C105" s="367" t="s">
        <v>301</v>
      </c>
      <c r="D105" s="48">
        <v>2552</v>
      </c>
      <c r="E105" s="386"/>
      <c r="F105" s="387">
        <v>2440</v>
      </c>
      <c r="G105" s="387"/>
      <c r="H105" s="387">
        <v>2440</v>
      </c>
      <c r="I105" s="387"/>
      <c r="J105" s="387"/>
      <c r="K105" s="387"/>
      <c r="L105" s="356" t="s">
        <v>302</v>
      </c>
    </row>
    <row r="106" spans="1:12" ht="12.75">
      <c r="A106" s="47">
        <v>4</v>
      </c>
      <c r="B106" s="360" t="s">
        <v>303</v>
      </c>
      <c r="C106" s="367"/>
      <c r="D106" s="48"/>
      <c r="E106" s="386"/>
      <c r="F106" s="387">
        <v>1060</v>
      </c>
      <c r="G106" s="387"/>
      <c r="H106" s="387">
        <v>1060</v>
      </c>
      <c r="I106" s="387"/>
      <c r="J106" s="387"/>
      <c r="K106" s="387"/>
      <c r="L106" s="356"/>
    </row>
    <row r="107" spans="1:12" ht="12.75">
      <c r="A107" s="339" t="s">
        <v>620</v>
      </c>
      <c r="B107" s="335" t="s">
        <v>304</v>
      </c>
      <c r="C107" s="391"/>
      <c r="D107" s="49">
        <f>D108+D112</f>
        <v>172049</v>
      </c>
      <c r="E107" s="382">
        <v>45500</v>
      </c>
      <c r="F107" s="357">
        <f aca="true" t="shared" si="4" ref="F107:F114">G107+H107</f>
        <v>44373</v>
      </c>
      <c r="G107" s="357">
        <v>3873</v>
      </c>
      <c r="H107" s="357">
        <f>H108+H112</f>
        <v>40500</v>
      </c>
      <c r="I107" s="357"/>
      <c r="J107" s="357"/>
      <c r="K107" s="357"/>
      <c r="L107" s="381"/>
    </row>
    <row r="108" spans="1:12" ht="33" customHeight="1">
      <c r="A108" s="339"/>
      <c r="B108" s="335" t="s">
        <v>105</v>
      </c>
      <c r="C108" s="391"/>
      <c r="D108" s="49">
        <f>SUM(D109)</f>
        <v>5594</v>
      </c>
      <c r="E108" s="382">
        <v>17500</v>
      </c>
      <c r="F108" s="357">
        <f t="shared" si="4"/>
        <v>16373</v>
      </c>
      <c r="G108" s="357">
        <f>SUM(G109:G111)</f>
        <v>3873</v>
      </c>
      <c r="H108" s="357">
        <f>SUM(H109:H111)</f>
        <v>12500</v>
      </c>
      <c r="I108" s="357"/>
      <c r="J108" s="357"/>
      <c r="K108" s="357"/>
      <c r="L108" s="356"/>
    </row>
    <row r="109" spans="1:12" ht="51" customHeight="1">
      <c r="A109" s="47">
        <v>1</v>
      </c>
      <c r="B109" s="360" t="s">
        <v>305</v>
      </c>
      <c r="C109" s="367" t="s">
        <v>306</v>
      </c>
      <c r="D109" s="48">
        <v>5594</v>
      </c>
      <c r="E109" s="386">
        <v>4000</v>
      </c>
      <c r="F109" s="387">
        <f t="shared" si="4"/>
        <v>4000</v>
      </c>
      <c r="G109" s="357"/>
      <c r="H109" s="387">
        <v>4000</v>
      </c>
      <c r="I109" s="387"/>
      <c r="J109" s="387"/>
      <c r="K109" s="387"/>
      <c r="L109" s="356" t="s">
        <v>307</v>
      </c>
    </row>
    <row r="110" spans="1:12" ht="94.5" customHeight="1">
      <c r="A110" s="47">
        <v>2</v>
      </c>
      <c r="B110" s="360" t="s">
        <v>308</v>
      </c>
      <c r="C110" s="356" t="s">
        <v>309</v>
      </c>
      <c r="D110" s="48">
        <v>17788</v>
      </c>
      <c r="E110" s="386">
        <v>5000</v>
      </c>
      <c r="F110" s="387">
        <f t="shared" si="4"/>
        <v>0</v>
      </c>
      <c r="G110" s="387"/>
      <c r="H110" s="387">
        <v>0</v>
      </c>
      <c r="I110" s="387"/>
      <c r="J110" s="387"/>
      <c r="K110" s="387"/>
      <c r="L110" s="356" t="s">
        <v>310</v>
      </c>
    </row>
    <row r="111" spans="1:12" ht="54.75" customHeight="1">
      <c r="A111" s="47">
        <v>3</v>
      </c>
      <c r="B111" s="360" t="s">
        <v>311</v>
      </c>
      <c r="C111" s="368" t="s">
        <v>312</v>
      </c>
      <c r="D111" s="48">
        <v>198000</v>
      </c>
      <c r="E111" s="386">
        <v>8500</v>
      </c>
      <c r="F111" s="387">
        <f t="shared" si="4"/>
        <v>12373</v>
      </c>
      <c r="G111" s="387">
        <v>3873</v>
      </c>
      <c r="H111" s="387">
        <v>8500</v>
      </c>
      <c r="I111" s="387"/>
      <c r="J111" s="387"/>
      <c r="K111" s="387"/>
      <c r="L111" s="356" t="s">
        <v>313</v>
      </c>
    </row>
    <row r="112" spans="1:12" ht="12.75">
      <c r="A112" s="47"/>
      <c r="B112" s="335" t="s">
        <v>110</v>
      </c>
      <c r="C112" s="367"/>
      <c r="D112" s="49">
        <f>SUM(D113:D114)</f>
        <v>166455</v>
      </c>
      <c r="E112" s="382">
        <v>28000</v>
      </c>
      <c r="F112" s="357">
        <f t="shared" si="4"/>
        <v>28000</v>
      </c>
      <c r="G112" s="357"/>
      <c r="H112" s="357">
        <f>SUM(H113:H114)</f>
        <v>28000</v>
      </c>
      <c r="I112" s="357"/>
      <c r="J112" s="357"/>
      <c r="K112" s="357"/>
      <c r="L112" s="356"/>
    </row>
    <row r="113" spans="1:12" ht="22.5">
      <c r="A113" s="47">
        <v>1</v>
      </c>
      <c r="B113" s="360" t="s">
        <v>314</v>
      </c>
      <c r="C113" s="367" t="s">
        <v>315</v>
      </c>
      <c r="D113" s="48">
        <v>163000</v>
      </c>
      <c r="E113" s="386">
        <v>25000</v>
      </c>
      <c r="F113" s="387">
        <f t="shared" si="4"/>
        <v>25000</v>
      </c>
      <c r="G113" s="387"/>
      <c r="H113" s="387">
        <v>25000</v>
      </c>
      <c r="I113" s="387"/>
      <c r="J113" s="387"/>
      <c r="K113" s="387"/>
      <c r="L113" s="356" t="s">
        <v>310</v>
      </c>
    </row>
    <row r="114" spans="1:12" ht="70.5" customHeight="1">
      <c r="A114" s="47">
        <v>2</v>
      </c>
      <c r="B114" s="360" t="s">
        <v>316</v>
      </c>
      <c r="C114" s="367" t="s">
        <v>317</v>
      </c>
      <c r="D114" s="48">
        <v>3455</v>
      </c>
      <c r="E114" s="386">
        <v>3000</v>
      </c>
      <c r="F114" s="387">
        <f t="shared" si="4"/>
        <v>3000</v>
      </c>
      <c r="G114" s="387"/>
      <c r="H114" s="387">
        <v>3000</v>
      </c>
      <c r="I114" s="387"/>
      <c r="J114" s="387"/>
      <c r="K114" s="387"/>
      <c r="L114" s="356" t="s">
        <v>307</v>
      </c>
    </row>
    <row r="115" spans="1:12" ht="12.75">
      <c r="A115" s="339" t="s">
        <v>648</v>
      </c>
      <c r="B115" s="335" t="s">
        <v>318</v>
      </c>
      <c r="C115" s="381"/>
      <c r="D115" s="49"/>
      <c r="E115" s="382">
        <v>14800</v>
      </c>
      <c r="F115" s="357">
        <f>G115+H115+I115+J115+K115</f>
        <v>51400</v>
      </c>
      <c r="G115" s="357">
        <f>G116+G124</f>
        <v>21400</v>
      </c>
      <c r="H115" s="357">
        <f>H116+H124</f>
        <v>0</v>
      </c>
      <c r="I115" s="357">
        <f>I116+I124</f>
        <v>0</v>
      </c>
      <c r="J115" s="357">
        <f>J116+J124</f>
        <v>0</v>
      </c>
      <c r="K115" s="357">
        <f>K116+K124</f>
        <v>30000</v>
      </c>
      <c r="L115" s="388"/>
    </row>
    <row r="116" spans="1:12" ht="44.25" customHeight="1">
      <c r="A116" s="339"/>
      <c r="B116" s="335" t="s">
        <v>105</v>
      </c>
      <c r="C116" s="381"/>
      <c r="D116" s="49"/>
      <c r="E116" s="382">
        <v>14800</v>
      </c>
      <c r="F116" s="357">
        <v>43200</v>
      </c>
      <c r="G116" s="357">
        <f>SUM(G117:G123)</f>
        <v>13200</v>
      </c>
      <c r="H116" s="357">
        <f>SUM(H117:H123)</f>
        <v>0</v>
      </c>
      <c r="I116" s="357">
        <f>SUM(I117:I123)</f>
        <v>0</v>
      </c>
      <c r="J116" s="357">
        <f>SUM(J117:J123)</f>
        <v>0</v>
      </c>
      <c r="K116" s="357">
        <f>SUM(K117:K123)</f>
        <v>30000</v>
      </c>
      <c r="L116" s="388"/>
    </row>
    <row r="117" spans="1:12" ht="48.75" customHeight="1">
      <c r="A117" s="47">
        <v>1</v>
      </c>
      <c r="B117" s="370" t="s">
        <v>319</v>
      </c>
      <c r="C117" s="356" t="s">
        <v>320</v>
      </c>
      <c r="D117" s="364">
        <v>8904</v>
      </c>
      <c r="E117" s="386">
        <v>2000</v>
      </c>
      <c r="F117" s="387">
        <f aca="true" t="shared" si="5" ref="F117:F122">G117+H117</f>
        <v>2000</v>
      </c>
      <c r="G117" s="385">
        <v>2000</v>
      </c>
      <c r="H117" s="385"/>
      <c r="I117" s="385"/>
      <c r="J117" s="385"/>
      <c r="K117" s="385"/>
      <c r="L117" s="388" t="s">
        <v>321</v>
      </c>
    </row>
    <row r="118" spans="1:12" ht="22.5">
      <c r="A118" s="47">
        <v>2</v>
      </c>
      <c r="B118" s="360" t="s">
        <v>322</v>
      </c>
      <c r="C118" s="367" t="s">
        <v>323</v>
      </c>
      <c r="D118" s="48">
        <v>4734</v>
      </c>
      <c r="E118" s="386">
        <v>1000</v>
      </c>
      <c r="F118" s="387">
        <f t="shared" si="5"/>
        <v>1000</v>
      </c>
      <c r="G118" s="385">
        <v>1000</v>
      </c>
      <c r="H118" s="385"/>
      <c r="I118" s="385"/>
      <c r="J118" s="385"/>
      <c r="K118" s="385"/>
      <c r="L118" s="388" t="s">
        <v>324</v>
      </c>
    </row>
    <row r="119" spans="1:12" ht="22.5">
      <c r="A119" s="47">
        <v>3</v>
      </c>
      <c r="B119" s="360" t="s">
        <v>325</v>
      </c>
      <c r="C119" s="356" t="s">
        <v>326</v>
      </c>
      <c r="D119" s="47">
        <v>3300</v>
      </c>
      <c r="E119" s="386">
        <v>1000</v>
      </c>
      <c r="F119" s="387">
        <f t="shared" si="5"/>
        <v>1000</v>
      </c>
      <c r="G119" s="385">
        <v>1000</v>
      </c>
      <c r="H119" s="385"/>
      <c r="I119" s="385"/>
      <c r="J119" s="385"/>
      <c r="K119" s="385"/>
      <c r="L119" s="388" t="s">
        <v>324</v>
      </c>
    </row>
    <row r="120" spans="1:12" ht="75.75" customHeight="1">
      <c r="A120" s="47">
        <v>4</v>
      </c>
      <c r="B120" s="360" t="s">
        <v>327</v>
      </c>
      <c r="C120" s="356" t="s">
        <v>328</v>
      </c>
      <c r="D120" s="59">
        <v>2448</v>
      </c>
      <c r="E120" s="386">
        <v>1300</v>
      </c>
      <c r="F120" s="387">
        <f t="shared" si="5"/>
        <v>1300</v>
      </c>
      <c r="G120" s="385">
        <v>1300</v>
      </c>
      <c r="H120" s="385"/>
      <c r="I120" s="385"/>
      <c r="J120" s="385"/>
      <c r="K120" s="385"/>
      <c r="L120" s="356" t="s">
        <v>329</v>
      </c>
    </row>
    <row r="121" spans="1:12" ht="88.5" customHeight="1">
      <c r="A121" s="47">
        <v>5</v>
      </c>
      <c r="B121" s="370" t="s">
        <v>330</v>
      </c>
      <c r="C121" s="356" t="s">
        <v>331</v>
      </c>
      <c r="D121" s="59">
        <v>25753</v>
      </c>
      <c r="E121" s="386">
        <v>7000</v>
      </c>
      <c r="F121" s="387">
        <f t="shared" si="5"/>
        <v>5400</v>
      </c>
      <c r="G121" s="385">
        <v>5400</v>
      </c>
      <c r="H121" s="385"/>
      <c r="I121" s="385"/>
      <c r="J121" s="385"/>
      <c r="K121" s="385"/>
      <c r="L121" s="388" t="s">
        <v>1006</v>
      </c>
    </row>
    <row r="122" spans="1:12" ht="22.5">
      <c r="A122" s="47">
        <v>6</v>
      </c>
      <c r="B122" s="360" t="s">
        <v>332</v>
      </c>
      <c r="C122" s="367" t="s">
        <v>333</v>
      </c>
      <c r="D122" s="48">
        <v>13410</v>
      </c>
      <c r="E122" s="386">
        <v>2500</v>
      </c>
      <c r="F122" s="387">
        <f t="shared" si="5"/>
        <v>2500</v>
      </c>
      <c r="G122" s="387">
        <v>2500</v>
      </c>
      <c r="H122" s="387"/>
      <c r="I122" s="387"/>
      <c r="J122" s="387"/>
      <c r="K122" s="387"/>
      <c r="L122" s="388" t="s">
        <v>334</v>
      </c>
    </row>
    <row r="123" spans="1:12" ht="63" customHeight="1">
      <c r="A123" s="47">
        <v>7</v>
      </c>
      <c r="B123" s="360" t="s">
        <v>335</v>
      </c>
      <c r="C123" s="367"/>
      <c r="D123" s="48"/>
      <c r="E123" s="386"/>
      <c r="F123" s="387">
        <v>30000</v>
      </c>
      <c r="G123" s="387"/>
      <c r="H123" s="387"/>
      <c r="I123" s="387"/>
      <c r="J123" s="387"/>
      <c r="K123" s="387">
        <v>30000</v>
      </c>
      <c r="L123" s="388"/>
    </row>
    <row r="124" spans="1:12" ht="36" customHeight="1">
      <c r="A124" s="47"/>
      <c r="B124" s="335" t="s">
        <v>110</v>
      </c>
      <c r="C124" s="367"/>
      <c r="D124" s="49"/>
      <c r="E124" s="386"/>
      <c r="F124" s="357">
        <f aca="true" t="shared" si="6" ref="F124:F170">G124+H124</f>
        <v>8200</v>
      </c>
      <c r="G124" s="393">
        <f>SUM(G125:G128)</f>
        <v>8200</v>
      </c>
      <c r="H124" s="387"/>
      <c r="I124" s="387"/>
      <c r="J124" s="387"/>
      <c r="K124" s="387"/>
      <c r="L124" s="388"/>
    </row>
    <row r="125" spans="1:12" ht="36.75" customHeight="1">
      <c r="A125" s="47">
        <v>1</v>
      </c>
      <c r="B125" s="360" t="s">
        <v>336</v>
      </c>
      <c r="C125" s="356" t="s">
        <v>337</v>
      </c>
      <c r="D125" s="48">
        <v>1800</v>
      </c>
      <c r="E125" s="386"/>
      <c r="F125" s="387">
        <f t="shared" si="6"/>
        <v>1800</v>
      </c>
      <c r="G125" s="365">
        <v>1800</v>
      </c>
      <c r="H125" s="387"/>
      <c r="I125" s="387"/>
      <c r="J125" s="387"/>
      <c r="K125" s="387"/>
      <c r="L125" s="388" t="s">
        <v>338</v>
      </c>
    </row>
    <row r="126" spans="1:12" ht="41.25" customHeight="1">
      <c r="A126" s="47">
        <v>2</v>
      </c>
      <c r="B126" s="360" t="s">
        <v>339</v>
      </c>
      <c r="C126" s="356" t="s">
        <v>340</v>
      </c>
      <c r="D126" s="48">
        <v>2400</v>
      </c>
      <c r="E126" s="386"/>
      <c r="F126" s="387">
        <f t="shared" si="6"/>
        <v>2400</v>
      </c>
      <c r="G126" s="365">
        <v>2400</v>
      </c>
      <c r="H126" s="387"/>
      <c r="I126" s="387"/>
      <c r="J126" s="387"/>
      <c r="K126" s="387"/>
      <c r="L126" s="388" t="s">
        <v>338</v>
      </c>
    </row>
    <row r="127" spans="1:12" s="197" customFormat="1" ht="33.75">
      <c r="A127" s="47">
        <v>3</v>
      </c>
      <c r="B127" s="360" t="s">
        <v>341</v>
      </c>
      <c r="C127" s="356" t="s">
        <v>342</v>
      </c>
      <c r="D127" s="48">
        <v>4937</v>
      </c>
      <c r="E127" s="386"/>
      <c r="F127" s="387">
        <f t="shared" si="6"/>
        <v>2000</v>
      </c>
      <c r="G127" s="365">
        <v>2000</v>
      </c>
      <c r="H127" s="387"/>
      <c r="I127" s="387"/>
      <c r="J127" s="387"/>
      <c r="K127" s="387"/>
      <c r="L127" s="394" t="s">
        <v>343</v>
      </c>
    </row>
    <row r="128" spans="1:12" ht="73.5" customHeight="1">
      <c r="A128" s="47">
        <v>4</v>
      </c>
      <c r="B128" s="360" t="s">
        <v>344</v>
      </c>
      <c r="C128" s="356" t="s">
        <v>345</v>
      </c>
      <c r="D128" s="48">
        <v>4314</v>
      </c>
      <c r="E128" s="386"/>
      <c r="F128" s="387">
        <f t="shared" si="6"/>
        <v>2000</v>
      </c>
      <c r="G128" s="365">
        <v>2000</v>
      </c>
      <c r="H128" s="387"/>
      <c r="I128" s="387"/>
      <c r="J128" s="387"/>
      <c r="K128" s="387"/>
      <c r="L128" s="356" t="s">
        <v>346</v>
      </c>
    </row>
    <row r="129" spans="1:12" ht="12.75">
      <c r="A129" s="339" t="s">
        <v>654</v>
      </c>
      <c r="B129" s="335" t="s">
        <v>347</v>
      </c>
      <c r="C129" s="391"/>
      <c r="D129" s="49">
        <f>D130+D132</f>
        <v>33030</v>
      </c>
      <c r="E129" s="382">
        <v>8000</v>
      </c>
      <c r="F129" s="357">
        <f t="shared" si="6"/>
        <v>15000</v>
      </c>
      <c r="G129" s="357">
        <f>G130+G132</f>
        <v>15000</v>
      </c>
      <c r="H129" s="357"/>
      <c r="I129" s="357"/>
      <c r="J129" s="357"/>
      <c r="K129" s="357"/>
      <c r="L129" s="388"/>
    </row>
    <row r="130" spans="1:12" ht="40.5" customHeight="1">
      <c r="A130" s="47"/>
      <c r="B130" s="335" t="s">
        <v>105</v>
      </c>
      <c r="C130" s="367"/>
      <c r="D130" s="49">
        <f>SUM(D131)</f>
        <v>5000</v>
      </c>
      <c r="E130" s="386">
        <v>3000</v>
      </c>
      <c r="F130" s="357">
        <f t="shared" si="6"/>
        <v>3000</v>
      </c>
      <c r="G130" s="357">
        <f>SUM(G131)</f>
        <v>3000</v>
      </c>
      <c r="H130" s="357"/>
      <c r="I130" s="357"/>
      <c r="J130" s="357"/>
      <c r="K130" s="357"/>
      <c r="L130" s="388"/>
    </row>
    <row r="131" spans="1:12" ht="28.5" customHeight="1">
      <c r="A131" s="47">
        <v>1</v>
      </c>
      <c r="B131" s="371" t="s">
        <v>348</v>
      </c>
      <c r="C131" s="368" t="s">
        <v>349</v>
      </c>
      <c r="D131" s="364">
        <v>5000</v>
      </c>
      <c r="E131" s="386">
        <v>3000</v>
      </c>
      <c r="F131" s="387">
        <f t="shared" si="6"/>
        <v>3000</v>
      </c>
      <c r="G131" s="387">
        <v>3000</v>
      </c>
      <c r="H131" s="387"/>
      <c r="I131" s="387"/>
      <c r="J131" s="387"/>
      <c r="K131" s="387"/>
      <c r="L131" s="388" t="s">
        <v>350</v>
      </c>
    </row>
    <row r="132" spans="1:12" ht="33" customHeight="1">
      <c r="A132" s="47"/>
      <c r="B132" s="335" t="s">
        <v>110</v>
      </c>
      <c r="C132" s="368"/>
      <c r="D132" s="362">
        <f>SUM(D133:D133)</f>
        <v>28030</v>
      </c>
      <c r="E132" s="382">
        <v>5000</v>
      </c>
      <c r="F132" s="357">
        <f t="shared" si="6"/>
        <v>12000</v>
      </c>
      <c r="G132" s="363">
        <f>SUM(G133:G134)</f>
        <v>12000</v>
      </c>
      <c r="H132" s="363"/>
      <c r="I132" s="363"/>
      <c r="J132" s="363"/>
      <c r="K132" s="363"/>
      <c r="L132" s="388"/>
    </row>
    <row r="133" spans="1:12" ht="75" customHeight="1">
      <c r="A133" s="47">
        <v>1</v>
      </c>
      <c r="B133" s="360" t="s">
        <v>351</v>
      </c>
      <c r="C133" s="367" t="s">
        <v>352</v>
      </c>
      <c r="D133" s="48">
        <v>28030</v>
      </c>
      <c r="E133" s="386">
        <v>5000</v>
      </c>
      <c r="F133" s="387">
        <f t="shared" si="6"/>
        <v>5000</v>
      </c>
      <c r="G133" s="387">
        <v>5000</v>
      </c>
      <c r="H133" s="387"/>
      <c r="I133" s="387"/>
      <c r="J133" s="387"/>
      <c r="K133" s="387"/>
      <c r="L133" s="388" t="s">
        <v>651</v>
      </c>
    </row>
    <row r="134" spans="1:12" ht="51" customHeight="1">
      <c r="A134" s="47">
        <v>2</v>
      </c>
      <c r="B134" s="360" t="s">
        <v>353</v>
      </c>
      <c r="C134" s="356" t="s">
        <v>354</v>
      </c>
      <c r="D134" s="48">
        <v>19024</v>
      </c>
      <c r="E134" s="386"/>
      <c r="F134" s="387">
        <f t="shared" si="6"/>
        <v>7000</v>
      </c>
      <c r="G134" s="387">
        <v>7000</v>
      </c>
      <c r="H134" s="387"/>
      <c r="I134" s="387"/>
      <c r="J134" s="387"/>
      <c r="K134" s="387"/>
      <c r="L134" s="388" t="s">
        <v>350</v>
      </c>
    </row>
    <row r="135" spans="1:12" ht="12.75">
      <c r="A135" s="339" t="s">
        <v>660</v>
      </c>
      <c r="B135" s="335" t="s">
        <v>101</v>
      </c>
      <c r="C135" s="367"/>
      <c r="D135" s="48"/>
      <c r="E135" s="386"/>
      <c r="F135" s="357">
        <f t="shared" si="6"/>
        <v>15000</v>
      </c>
      <c r="G135" s="357">
        <f>SUM(G136:G169)</f>
        <v>15000</v>
      </c>
      <c r="H135" s="357">
        <f>SUM(H136:H169)</f>
        <v>0</v>
      </c>
      <c r="I135" s="357">
        <f>SUM(I136:I169)</f>
        <v>0</v>
      </c>
      <c r="J135" s="357">
        <f>SUM(J136:J169)</f>
        <v>0</v>
      </c>
      <c r="K135" s="357">
        <f>SUM(K136:K169)</f>
        <v>0</v>
      </c>
      <c r="L135" s="388"/>
    </row>
    <row r="136" spans="1:12" s="197" customFormat="1" ht="33" customHeight="1">
      <c r="A136" s="47">
        <v>1</v>
      </c>
      <c r="B136" s="360" t="s">
        <v>355</v>
      </c>
      <c r="C136" s="367"/>
      <c r="D136" s="48"/>
      <c r="E136" s="386"/>
      <c r="F136" s="387">
        <f t="shared" si="6"/>
        <v>500</v>
      </c>
      <c r="G136" s="395">
        <v>500</v>
      </c>
      <c r="H136" s="387"/>
      <c r="I136" s="387"/>
      <c r="J136" s="387"/>
      <c r="K136" s="387"/>
      <c r="L136" s="356" t="s">
        <v>1006</v>
      </c>
    </row>
    <row r="137" spans="1:12" s="197" customFormat="1" ht="41.25" customHeight="1">
      <c r="A137" s="47">
        <v>2</v>
      </c>
      <c r="B137" s="360" t="s">
        <v>356</v>
      </c>
      <c r="C137" s="367"/>
      <c r="D137" s="48"/>
      <c r="E137" s="386"/>
      <c r="F137" s="387">
        <f t="shared" si="6"/>
        <v>70</v>
      </c>
      <c r="G137" s="395">
        <v>70</v>
      </c>
      <c r="H137" s="387"/>
      <c r="I137" s="387"/>
      <c r="J137" s="387"/>
      <c r="K137" s="387"/>
      <c r="L137" s="356" t="s">
        <v>357</v>
      </c>
    </row>
    <row r="138" spans="1:12" s="197" customFormat="1" ht="32.25" customHeight="1">
      <c r="A138" s="47">
        <v>3</v>
      </c>
      <c r="B138" s="360" t="s">
        <v>358</v>
      </c>
      <c r="C138" s="367"/>
      <c r="D138" s="48"/>
      <c r="E138" s="386"/>
      <c r="F138" s="387">
        <f t="shared" si="6"/>
        <v>500</v>
      </c>
      <c r="G138" s="395">
        <v>500</v>
      </c>
      <c r="H138" s="387"/>
      <c r="I138" s="387"/>
      <c r="J138" s="387"/>
      <c r="K138" s="387"/>
      <c r="L138" s="356" t="s">
        <v>1006</v>
      </c>
    </row>
    <row r="139" spans="1:12" s="197" customFormat="1" ht="87" customHeight="1">
      <c r="A139" s="47">
        <v>4</v>
      </c>
      <c r="B139" s="360" t="s">
        <v>359</v>
      </c>
      <c r="C139" s="367"/>
      <c r="D139" s="48"/>
      <c r="E139" s="386"/>
      <c r="F139" s="387">
        <f t="shared" si="6"/>
        <v>300</v>
      </c>
      <c r="G139" s="395">
        <v>300</v>
      </c>
      <c r="H139" s="387"/>
      <c r="I139" s="387"/>
      <c r="J139" s="387"/>
      <c r="K139" s="387"/>
      <c r="L139" s="356" t="s">
        <v>1028</v>
      </c>
    </row>
    <row r="140" spans="1:12" s="197" customFormat="1" ht="57" customHeight="1">
      <c r="A140" s="47">
        <v>5</v>
      </c>
      <c r="B140" s="360" t="s">
        <v>360</v>
      </c>
      <c r="C140" s="367"/>
      <c r="D140" s="48"/>
      <c r="E140" s="386"/>
      <c r="F140" s="387">
        <f t="shared" si="6"/>
        <v>700</v>
      </c>
      <c r="G140" s="395">
        <v>700</v>
      </c>
      <c r="H140" s="387"/>
      <c r="I140" s="387"/>
      <c r="J140" s="387"/>
      <c r="K140" s="387"/>
      <c r="L140" s="356" t="s">
        <v>441</v>
      </c>
    </row>
    <row r="141" spans="1:12" s="197" customFormat="1" ht="70.5" customHeight="1">
      <c r="A141" s="47">
        <v>6</v>
      </c>
      <c r="B141" s="370" t="s">
        <v>442</v>
      </c>
      <c r="C141" s="367"/>
      <c r="D141" s="48"/>
      <c r="E141" s="386"/>
      <c r="F141" s="387">
        <f t="shared" si="6"/>
        <v>600</v>
      </c>
      <c r="G141" s="395">
        <v>600</v>
      </c>
      <c r="H141" s="387"/>
      <c r="I141" s="387"/>
      <c r="J141" s="387"/>
      <c r="K141" s="387"/>
      <c r="L141" s="356" t="s">
        <v>443</v>
      </c>
    </row>
    <row r="142" spans="1:12" s="197" customFormat="1" ht="74.25" customHeight="1">
      <c r="A142" s="47">
        <v>7</v>
      </c>
      <c r="B142" s="370" t="s">
        <v>444</v>
      </c>
      <c r="C142" s="367"/>
      <c r="D142" s="48"/>
      <c r="E142" s="386"/>
      <c r="F142" s="387">
        <f t="shared" si="6"/>
        <v>700</v>
      </c>
      <c r="G142" s="395">
        <v>700</v>
      </c>
      <c r="H142" s="387"/>
      <c r="I142" s="387"/>
      <c r="J142" s="387"/>
      <c r="K142" s="387"/>
      <c r="L142" s="356" t="s">
        <v>443</v>
      </c>
    </row>
    <row r="143" spans="1:12" s="197" customFormat="1" ht="32.25" customHeight="1">
      <c r="A143" s="47">
        <v>8</v>
      </c>
      <c r="B143" s="360" t="s">
        <v>445</v>
      </c>
      <c r="C143" s="367"/>
      <c r="D143" s="48"/>
      <c r="E143" s="386"/>
      <c r="F143" s="387">
        <f t="shared" si="6"/>
        <v>1000</v>
      </c>
      <c r="G143" s="395">
        <v>1000</v>
      </c>
      <c r="H143" s="395"/>
      <c r="I143" s="387"/>
      <c r="J143" s="387"/>
      <c r="K143" s="387"/>
      <c r="L143" s="356" t="s">
        <v>200</v>
      </c>
    </row>
    <row r="144" spans="1:12" s="197" customFormat="1" ht="40.5" customHeight="1">
      <c r="A144" s="47">
        <v>9</v>
      </c>
      <c r="B144" s="360" t="s">
        <v>446</v>
      </c>
      <c r="C144" s="367"/>
      <c r="D144" s="48"/>
      <c r="E144" s="386"/>
      <c r="F144" s="387">
        <f t="shared" si="6"/>
        <v>50</v>
      </c>
      <c r="G144" s="395">
        <v>50</v>
      </c>
      <c r="H144" s="395"/>
      <c r="I144" s="387"/>
      <c r="J144" s="387"/>
      <c r="K144" s="387"/>
      <c r="L144" s="356" t="s">
        <v>200</v>
      </c>
    </row>
    <row r="145" spans="1:12" s="197" customFormat="1" ht="32.25" customHeight="1">
      <c r="A145" s="47">
        <v>10</v>
      </c>
      <c r="B145" s="360" t="s">
        <v>447</v>
      </c>
      <c r="C145" s="367"/>
      <c r="D145" s="48"/>
      <c r="E145" s="386"/>
      <c r="F145" s="387">
        <f t="shared" si="6"/>
        <v>100</v>
      </c>
      <c r="G145" s="395">
        <v>100</v>
      </c>
      <c r="H145" s="395"/>
      <c r="I145" s="387"/>
      <c r="J145" s="387"/>
      <c r="K145" s="387"/>
      <c r="L145" s="356" t="s">
        <v>200</v>
      </c>
    </row>
    <row r="146" spans="1:12" s="197" customFormat="1" ht="45.75" customHeight="1">
      <c r="A146" s="47">
        <v>11</v>
      </c>
      <c r="B146" s="360" t="s">
        <v>448</v>
      </c>
      <c r="C146" s="367"/>
      <c r="D146" s="48"/>
      <c r="E146" s="386"/>
      <c r="F146" s="387">
        <f t="shared" si="6"/>
        <v>150</v>
      </c>
      <c r="G146" s="395">
        <v>150</v>
      </c>
      <c r="H146" s="395"/>
      <c r="I146" s="387"/>
      <c r="J146" s="387"/>
      <c r="K146" s="387"/>
      <c r="L146" s="356" t="s">
        <v>200</v>
      </c>
    </row>
    <row r="147" spans="1:12" s="197" customFormat="1" ht="51.75" customHeight="1">
      <c r="A147" s="47">
        <v>12</v>
      </c>
      <c r="B147" s="360" t="s">
        <v>449</v>
      </c>
      <c r="C147" s="367"/>
      <c r="D147" s="48"/>
      <c r="E147" s="386"/>
      <c r="F147" s="387">
        <f t="shared" si="6"/>
        <v>500</v>
      </c>
      <c r="G147" s="395">
        <v>500</v>
      </c>
      <c r="H147" s="395"/>
      <c r="I147" s="387"/>
      <c r="J147" s="387"/>
      <c r="K147" s="387"/>
      <c r="L147" s="356" t="s">
        <v>200</v>
      </c>
    </row>
    <row r="148" spans="1:12" s="197" customFormat="1" ht="67.5" customHeight="1">
      <c r="A148" s="47">
        <v>13</v>
      </c>
      <c r="B148" s="360" t="s">
        <v>450</v>
      </c>
      <c r="C148" s="367"/>
      <c r="D148" s="48"/>
      <c r="E148" s="386"/>
      <c r="F148" s="387">
        <f t="shared" si="6"/>
        <v>300</v>
      </c>
      <c r="G148" s="395">
        <v>300</v>
      </c>
      <c r="H148" s="395"/>
      <c r="I148" s="387"/>
      <c r="J148" s="387"/>
      <c r="K148" s="387"/>
      <c r="L148" s="356" t="s">
        <v>200</v>
      </c>
    </row>
    <row r="149" spans="1:12" s="197" customFormat="1" ht="48.75" customHeight="1">
      <c r="A149" s="47">
        <v>14</v>
      </c>
      <c r="B149" s="360" t="s">
        <v>451</v>
      </c>
      <c r="C149" s="367"/>
      <c r="D149" s="48"/>
      <c r="E149" s="386"/>
      <c r="F149" s="387">
        <f t="shared" si="6"/>
        <v>500</v>
      </c>
      <c r="G149" s="395">
        <v>500</v>
      </c>
      <c r="H149" s="395"/>
      <c r="I149" s="387"/>
      <c r="J149" s="387"/>
      <c r="K149" s="387"/>
      <c r="L149" s="356" t="s">
        <v>200</v>
      </c>
    </row>
    <row r="150" spans="1:12" s="197" customFormat="1" ht="57" customHeight="1">
      <c r="A150" s="47">
        <v>15</v>
      </c>
      <c r="B150" s="360" t="s">
        <v>452</v>
      </c>
      <c r="C150" s="367"/>
      <c r="D150" s="48"/>
      <c r="E150" s="386"/>
      <c r="F150" s="387">
        <f t="shared" si="6"/>
        <v>150</v>
      </c>
      <c r="G150" s="395">
        <v>150</v>
      </c>
      <c r="H150" s="395"/>
      <c r="I150" s="387"/>
      <c r="J150" s="387"/>
      <c r="K150" s="387"/>
      <c r="L150" s="356" t="s">
        <v>200</v>
      </c>
    </row>
    <row r="151" spans="1:12" s="197" customFormat="1" ht="40.5" customHeight="1">
      <c r="A151" s="47">
        <v>16</v>
      </c>
      <c r="B151" s="360" t="s">
        <v>453</v>
      </c>
      <c r="C151" s="367"/>
      <c r="D151" s="48"/>
      <c r="E151" s="386"/>
      <c r="F151" s="387">
        <f t="shared" si="6"/>
        <v>100</v>
      </c>
      <c r="G151" s="395">
        <v>100</v>
      </c>
      <c r="H151" s="395"/>
      <c r="I151" s="387"/>
      <c r="J151" s="387"/>
      <c r="K151" s="387"/>
      <c r="L151" s="356" t="s">
        <v>200</v>
      </c>
    </row>
    <row r="152" spans="1:12" s="197" customFormat="1" ht="45" customHeight="1">
      <c r="A152" s="47">
        <v>17</v>
      </c>
      <c r="B152" s="360" t="s">
        <v>454</v>
      </c>
      <c r="C152" s="367"/>
      <c r="D152" s="48"/>
      <c r="E152" s="386"/>
      <c r="F152" s="387">
        <f t="shared" si="6"/>
        <v>300</v>
      </c>
      <c r="G152" s="395">
        <v>300</v>
      </c>
      <c r="H152" s="387"/>
      <c r="I152" s="387"/>
      <c r="J152" s="387"/>
      <c r="K152" s="387"/>
      <c r="L152" s="356" t="s">
        <v>246</v>
      </c>
    </row>
    <row r="153" spans="1:12" s="197" customFormat="1" ht="46.5" customHeight="1">
      <c r="A153" s="47">
        <v>18</v>
      </c>
      <c r="B153" s="360" t="s">
        <v>455</v>
      </c>
      <c r="C153" s="367"/>
      <c r="D153" s="48"/>
      <c r="E153" s="386"/>
      <c r="F153" s="387">
        <f t="shared" si="6"/>
        <v>150</v>
      </c>
      <c r="G153" s="395">
        <v>150</v>
      </c>
      <c r="H153" s="387"/>
      <c r="I153" s="387"/>
      <c r="J153" s="387"/>
      <c r="K153" s="387"/>
      <c r="L153" s="356" t="s">
        <v>456</v>
      </c>
    </row>
    <row r="154" spans="1:12" s="197" customFormat="1" ht="45.75" customHeight="1">
      <c r="A154" s="47">
        <v>19</v>
      </c>
      <c r="B154" s="360" t="s">
        <v>457</v>
      </c>
      <c r="C154" s="367"/>
      <c r="D154" s="48"/>
      <c r="E154" s="386"/>
      <c r="F154" s="387">
        <f t="shared" si="6"/>
        <v>200</v>
      </c>
      <c r="G154" s="395">
        <v>200</v>
      </c>
      <c r="H154" s="387"/>
      <c r="I154" s="387"/>
      <c r="J154" s="387"/>
      <c r="K154" s="387"/>
      <c r="L154" s="356" t="s">
        <v>456</v>
      </c>
    </row>
    <row r="155" spans="1:12" s="197" customFormat="1" ht="52.5" customHeight="1">
      <c r="A155" s="47">
        <v>20</v>
      </c>
      <c r="B155" s="360" t="s">
        <v>458</v>
      </c>
      <c r="C155" s="367"/>
      <c r="D155" s="48"/>
      <c r="E155" s="386"/>
      <c r="F155" s="387">
        <f t="shared" si="6"/>
        <v>230</v>
      </c>
      <c r="G155" s="395">
        <v>230</v>
      </c>
      <c r="H155" s="387"/>
      <c r="I155" s="387"/>
      <c r="J155" s="387"/>
      <c r="K155" s="387"/>
      <c r="L155" s="356" t="s">
        <v>456</v>
      </c>
    </row>
    <row r="156" spans="1:12" s="197" customFormat="1" ht="57.75" customHeight="1">
      <c r="A156" s="47">
        <v>21</v>
      </c>
      <c r="B156" s="360" t="s">
        <v>459</v>
      </c>
      <c r="C156" s="367"/>
      <c r="D156" s="48"/>
      <c r="E156" s="386"/>
      <c r="F156" s="387">
        <f t="shared" si="6"/>
        <v>200</v>
      </c>
      <c r="G156" s="395">
        <v>200</v>
      </c>
      <c r="H156" s="387"/>
      <c r="I156" s="387"/>
      <c r="J156" s="387"/>
      <c r="K156" s="387"/>
      <c r="L156" s="394" t="s">
        <v>460</v>
      </c>
    </row>
    <row r="157" spans="1:12" s="197" customFormat="1" ht="40.5" customHeight="1">
      <c r="A157" s="47">
        <v>22</v>
      </c>
      <c r="B157" s="360" t="s">
        <v>461</v>
      </c>
      <c r="C157" s="367"/>
      <c r="D157" s="48"/>
      <c r="E157" s="386"/>
      <c r="F157" s="387">
        <f t="shared" si="6"/>
        <v>1000</v>
      </c>
      <c r="G157" s="395">
        <v>1000</v>
      </c>
      <c r="H157" s="387"/>
      <c r="I157" s="387"/>
      <c r="J157" s="387"/>
      <c r="K157" s="387"/>
      <c r="L157" s="394" t="s">
        <v>536</v>
      </c>
    </row>
    <row r="158" spans="1:12" s="197" customFormat="1" ht="53.25" customHeight="1">
      <c r="A158" s="47">
        <v>23</v>
      </c>
      <c r="B158" s="360" t="s">
        <v>462</v>
      </c>
      <c r="C158" s="367"/>
      <c r="D158" s="48"/>
      <c r="E158" s="386"/>
      <c r="F158" s="387">
        <f t="shared" si="6"/>
        <v>100</v>
      </c>
      <c r="G158" s="395">
        <v>100</v>
      </c>
      <c r="H158" s="387"/>
      <c r="I158" s="387"/>
      <c r="J158" s="387"/>
      <c r="K158" s="387"/>
      <c r="L158" s="356" t="s">
        <v>463</v>
      </c>
    </row>
    <row r="159" spans="1:12" s="197" customFormat="1" ht="38.25" customHeight="1">
      <c r="A159" s="47">
        <v>24</v>
      </c>
      <c r="B159" s="360" t="s">
        <v>464</v>
      </c>
      <c r="C159" s="367"/>
      <c r="D159" s="48"/>
      <c r="E159" s="386"/>
      <c r="F159" s="387">
        <f t="shared" si="6"/>
        <v>270</v>
      </c>
      <c r="G159" s="395">
        <v>270</v>
      </c>
      <c r="H159" s="387"/>
      <c r="I159" s="387"/>
      <c r="J159" s="387"/>
      <c r="K159" s="387"/>
      <c r="L159" s="394" t="s">
        <v>343</v>
      </c>
    </row>
    <row r="160" spans="1:12" s="197" customFormat="1" ht="45" customHeight="1">
      <c r="A160" s="47">
        <v>25</v>
      </c>
      <c r="B160" s="360" t="s">
        <v>465</v>
      </c>
      <c r="C160" s="367"/>
      <c r="D160" s="48"/>
      <c r="E160" s="386"/>
      <c r="F160" s="387">
        <f t="shared" si="6"/>
        <v>1012</v>
      </c>
      <c r="G160" s="395">
        <v>1012</v>
      </c>
      <c r="H160" s="387"/>
      <c r="I160" s="387"/>
      <c r="J160" s="387"/>
      <c r="K160" s="387"/>
      <c r="L160" s="394" t="s">
        <v>466</v>
      </c>
    </row>
    <row r="161" spans="1:12" s="197" customFormat="1" ht="46.5" customHeight="1">
      <c r="A161" s="47">
        <v>26</v>
      </c>
      <c r="B161" s="360" t="s">
        <v>467</v>
      </c>
      <c r="C161" s="367"/>
      <c r="D161" s="48"/>
      <c r="E161" s="386"/>
      <c r="F161" s="387">
        <f t="shared" si="6"/>
        <v>100</v>
      </c>
      <c r="G161" s="395">
        <v>100</v>
      </c>
      <c r="H161" s="387"/>
      <c r="I161" s="387"/>
      <c r="J161" s="387"/>
      <c r="K161" s="387"/>
      <c r="L161" s="394" t="s">
        <v>343</v>
      </c>
    </row>
    <row r="162" spans="1:12" s="197" customFormat="1" ht="59.25" customHeight="1">
      <c r="A162" s="47">
        <v>27</v>
      </c>
      <c r="B162" s="360" t="s">
        <v>468</v>
      </c>
      <c r="C162" s="367"/>
      <c r="D162" s="48"/>
      <c r="E162" s="386"/>
      <c r="F162" s="387">
        <f t="shared" si="6"/>
        <v>200</v>
      </c>
      <c r="G162" s="395">
        <v>200</v>
      </c>
      <c r="H162" s="387"/>
      <c r="I162" s="387"/>
      <c r="J162" s="387"/>
      <c r="K162" s="387"/>
      <c r="L162" s="394" t="s">
        <v>469</v>
      </c>
    </row>
    <row r="163" spans="1:12" s="197" customFormat="1" ht="12.75">
      <c r="A163" s="47">
        <v>28</v>
      </c>
      <c r="B163" s="360" t="s">
        <v>470</v>
      </c>
      <c r="C163" s="367"/>
      <c r="D163" s="48"/>
      <c r="E163" s="386"/>
      <c r="F163" s="387">
        <f t="shared" si="6"/>
        <v>430</v>
      </c>
      <c r="G163" s="395">
        <v>430</v>
      </c>
      <c r="H163" s="387"/>
      <c r="I163" s="387"/>
      <c r="J163" s="387"/>
      <c r="K163" s="387"/>
      <c r="L163" s="394" t="s">
        <v>466</v>
      </c>
    </row>
    <row r="164" spans="1:12" s="197" customFormat="1" ht="48" customHeight="1">
      <c r="A164" s="47">
        <v>29</v>
      </c>
      <c r="B164" s="360" t="s">
        <v>341</v>
      </c>
      <c r="C164" s="367"/>
      <c r="D164" s="48"/>
      <c r="E164" s="386"/>
      <c r="F164" s="387">
        <f t="shared" si="6"/>
        <v>200</v>
      </c>
      <c r="G164" s="395">
        <v>200</v>
      </c>
      <c r="H164" s="387"/>
      <c r="I164" s="387"/>
      <c r="J164" s="387"/>
      <c r="K164" s="387"/>
      <c r="L164" s="394" t="s">
        <v>343</v>
      </c>
    </row>
    <row r="165" spans="1:12" s="197" customFormat="1" ht="39.75" customHeight="1">
      <c r="A165" s="47">
        <v>30</v>
      </c>
      <c r="B165" s="360" t="s">
        <v>471</v>
      </c>
      <c r="C165" s="367"/>
      <c r="D165" s="48"/>
      <c r="E165" s="386"/>
      <c r="F165" s="387">
        <f t="shared" si="6"/>
        <v>100</v>
      </c>
      <c r="G165" s="395">
        <v>100</v>
      </c>
      <c r="H165" s="387"/>
      <c r="I165" s="387"/>
      <c r="J165" s="387"/>
      <c r="K165" s="387"/>
      <c r="L165" s="394" t="s">
        <v>469</v>
      </c>
    </row>
    <row r="166" spans="1:12" s="197" customFormat="1" ht="47.25" customHeight="1">
      <c r="A166" s="47">
        <v>31</v>
      </c>
      <c r="B166" s="396" t="s">
        <v>472</v>
      </c>
      <c r="C166" s="367"/>
      <c r="D166" s="48"/>
      <c r="E166" s="386"/>
      <c r="F166" s="387">
        <f t="shared" si="6"/>
        <v>500</v>
      </c>
      <c r="G166" s="395">
        <v>500</v>
      </c>
      <c r="H166" s="387"/>
      <c r="I166" s="387"/>
      <c r="J166" s="387"/>
      <c r="K166" s="387"/>
      <c r="L166" s="394" t="s">
        <v>473</v>
      </c>
    </row>
    <row r="167" spans="1:12" s="197" customFormat="1" ht="40.5" customHeight="1">
      <c r="A167" s="47">
        <v>32</v>
      </c>
      <c r="B167" s="396" t="s">
        <v>474</v>
      </c>
      <c r="C167" s="367"/>
      <c r="D167" s="48"/>
      <c r="E167" s="386"/>
      <c r="F167" s="387">
        <f t="shared" si="6"/>
        <v>300</v>
      </c>
      <c r="G167" s="395">
        <v>300</v>
      </c>
      <c r="H167" s="387"/>
      <c r="I167" s="387"/>
      <c r="J167" s="387"/>
      <c r="K167" s="387"/>
      <c r="L167" s="394" t="s">
        <v>324</v>
      </c>
    </row>
    <row r="168" spans="1:12" s="197" customFormat="1" ht="33.75" customHeight="1">
      <c r="A168" s="47">
        <v>33</v>
      </c>
      <c r="B168" s="396" t="s">
        <v>475</v>
      </c>
      <c r="C168" s="367"/>
      <c r="D168" s="48"/>
      <c r="E168" s="386"/>
      <c r="F168" s="387">
        <f t="shared" si="6"/>
        <v>300</v>
      </c>
      <c r="G168" s="395">
        <v>300</v>
      </c>
      <c r="H168" s="387"/>
      <c r="I168" s="387"/>
      <c r="J168" s="387"/>
      <c r="K168" s="387"/>
      <c r="L168" s="394" t="s">
        <v>343</v>
      </c>
    </row>
    <row r="169" spans="1:12" s="197" customFormat="1" ht="36.75" customHeight="1">
      <c r="A169" s="47">
        <v>34</v>
      </c>
      <c r="B169" s="396" t="s">
        <v>476</v>
      </c>
      <c r="C169" s="367"/>
      <c r="D169" s="48"/>
      <c r="E169" s="386"/>
      <c r="F169" s="387">
        <f t="shared" si="6"/>
        <v>3188</v>
      </c>
      <c r="G169" s="395">
        <v>3188</v>
      </c>
      <c r="H169" s="387"/>
      <c r="I169" s="387"/>
      <c r="J169" s="387"/>
      <c r="K169" s="387"/>
      <c r="L169" s="394" t="s">
        <v>477</v>
      </c>
    </row>
    <row r="170" spans="1:12" ht="55.5" customHeight="1">
      <c r="A170" s="339" t="s">
        <v>661</v>
      </c>
      <c r="B170" s="397" t="s">
        <v>478</v>
      </c>
      <c r="C170" s="372"/>
      <c r="D170" s="362"/>
      <c r="E170" s="382">
        <v>6880</v>
      </c>
      <c r="F170" s="357">
        <f t="shared" si="6"/>
        <v>6880</v>
      </c>
      <c r="G170" s="384">
        <v>6880</v>
      </c>
      <c r="H170" s="384"/>
      <c r="I170" s="384"/>
      <c r="J170" s="384"/>
      <c r="K170" s="384"/>
      <c r="L170" s="388"/>
    </row>
    <row r="171" spans="1:12" ht="12.75">
      <c r="A171" s="339" t="s">
        <v>666</v>
      </c>
      <c r="B171" s="397" t="s">
        <v>479</v>
      </c>
      <c r="C171" s="372"/>
      <c r="D171" s="362"/>
      <c r="E171" s="382">
        <v>388500</v>
      </c>
      <c r="F171" s="357">
        <v>235180</v>
      </c>
      <c r="G171" s="384"/>
      <c r="H171" s="384"/>
      <c r="I171" s="384"/>
      <c r="J171" s="384"/>
      <c r="K171" s="357">
        <v>235180</v>
      </c>
      <c r="L171" s="388"/>
    </row>
    <row r="172" spans="1:12" ht="36" customHeight="1">
      <c r="A172" s="47">
        <v>1</v>
      </c>
      <c r="B172" s="359" t="s">
        <v>480</v>
      </c>
      <c r="C172" s="372"/>
      <c r="D172" s="362"/>
      <c r="E172" s="382"/>
      <c r="F172" s="387">
        <v>235180</v>
      </c>
      <c r="G172" s="385"/>
      <c r="H172" s="384"/>
      <c r="I172" s="384"/>
      <c r="J172" s="384"/>
      <c r="K172" s="387">
        <v>235180</v>
      </c>
      <c r="L172" s="388"/>
    </row>
    <row r="173" spans="1:12" ht="12.75">
      <c r="A173" s="339" t="s">
        <v>673</v>
      </c>
      <c r="B173" s="397" t="s">
        <v>481</v>
      </c>
      <c r="C173" s="372"/>
      <c r="D173" s="362"/>
      <c r="E173" s="382">
        <v>2500</v>
      </c>
      <c r="F173" s="357">
        <v>2500</v>
      </c>
      <c r="G173" s="384">
        <v>2500</v>
      </c>
      <c r="H173" s="384"/>
      <c r="I173" s="384"/>
      <c r="J173" s="384"/>
      <c r="K173" s="384"/>
      <c r="L173" s="388"/>
    </row>
    <row r="174" spans="1:12" ht="46.5" customHeight="1">
      <c r="A174" s="339" t="s">
        <v>482</v>
      </c>
      <c r="B174" s="397" t="s">
        <v>483</v>
      </c>
      <c r="C174" s="372"/>
      <c r="D174" s="362"/>
      <c r="E174" s="382"/>
      <c r="F174" s="357">
        <v>150000</v>
      </c>
      <c r="G174" s="384">
        <v>150000</v>
      </c>
      <c r="H174" s="384"/>
      <c r="I174" s="384"/>
      <c r="J174" s="384"/>
      <c r="K174" s="384"/>
      <c r="L174" s="388"/>
    </row>
    <row r="175" spans="1:12" ht="46.5" customHeight="1">
      <c r="A175" s="47">
        <v>1</v>
      </c>
      <c r="B175" s="359" t="s">
        <v>484</v>
      </c>
      <c r="C175" s="366"/>
      <c r="D175" s="364"/>
      <c r="E175" s="386"/>
      <c r="F175" s="385">
        <v>20000</v>
      </c>
      <c r="G175" s="385">
        <v>20000</v>
      </c>
      <c r="H175" s="385"/>
      <c r="I175" s="385"/>
      <c r="J175" s="385"/>
      <c r="K175" s="385"/>
      <c r="L175" s="388" t="s">
        <v>1056</v>
      </c>
    </row>
    <row r="176" spans="1:12" ht="45" customHeight="1">
      <c r="A176" s="47">
        <v>2</v>
      </c>
      <c r="B176" s="359" t="s">
        <v>485</v>
      </c>
      <c r="C176" s="366"/>
      <c r="D176" s="364"/>
      <c r="E176" s="386"/>
      <c r="F176" s="385">
        <v>65000</v>
      </c>
      <c r="G176" s="385">
        <v>65000</v>
      </c>
      <c r="H176" s="385"/>
      <c r="I176" s="385"/>
      <c r="J176" s="385"/>
      <c r="K176" s="385"/>
      <c r="L176" s="388" t="s">
        <v>1056</v>
      </c>
    </row>
    <row r="177" spans="1:12" s="197" customFormat="1" ht="43.5" customHeight="1">
      <c r="A177" s="47">
        <v>3</v>
      </c>
      <c r="B177" s="359" t="s">
        <v>486</v>
      </c>
      <c r="C177" s="366"/>
      <c r="D177" s="364"/>
      <c r="E177" s="386"/>
      <c r="F177" s="385">
        <v>65000</v>
      </c>
      <c r="G177" s="385">
        <v>65000</v>
      </c>
      <c r="H177" s="385"/>
      <c r="I177" s="385"/>
      <c r="J177" s="385"/>
      <c r="K177" s="385"/>
      <c r="L177" s="356" t="s">
        <v>988</v>
      </c>
    </row>
    <row r="178" spans="1:12" ht="15.75">
      <c r="A178" s="339" t="s">
        <v>487</v>
      </c>
      <c r="B178" s="335" t="s">
        <v>488</v>
      </c>
      <c r="C178" s="339"/>
      <c r="D178" s="91"/>
      <c r="E178" s="382">
        <v>30000</v>
      </c>
      <c r="F178" s="357">
        <v>30000</v>
      </c>
      <c r="G178" s="398">
        <v>30000</v>
      </c>
      <c r="H178" s="398"/>
      <c r="I178" s="398"/>
      <c r="J178" s="398"/>
      <c r="K178" s="398"/>
      <c r="L178" s="399"/>
    </row>
    <row r="179" spans="1:12" ht="49.5" customHeight="1">
      <c r="A179" s="339" t="s">
        <v>489</v>
      </c>
      <c r="B179" s="335" t="s">
        <v>490</v>
      </c>
      <c r="C179" s="339"/>
      <c r="D179" s="91"/>
      <c r="E179" s="382">
        <v>314090</v>
      </c>
      <c r="F179" s="357">
        <f>G179+H179+I179+J179+K179</f>
        <v>357050</v>
      </c>
      <c r="G179" s="398"/>
      <c r="H179" s="398"/>
      <c r="I179" s="398"/>
      <c r="J179" s="400">
        <v>357050</v>
      </c>
      <c r="K179" s="398"/>
      <c r="L179" s="399"/>
    </row>
    <row r="180" spans="1:12" ht="36.75" customHeight="1">
      <c r="A180" s="339" t="s">
        <v>687</v>
      </c>
      <c r="B180" s="335" t="s">
        <v>491</v>
      </c>
      <c r="C180" s="339"/>
      <c r="D180" s="339"/>
      <c r="E180" s="382">
        <v>245150</v>
      </c>
      <c r="F180" s="357">
        <f>G180+H180+K180</f>
        <v>256050</v>
      </c>
      <c r="G180" s="398">
        <f>G181+G187+G193+G199+G205+G211+G217+G223+G229+G235</f>
        <v>130000</v>
      </c>
      <c r="H180" s="398">
        <f>H181+H187+H193+H199+H205+H211+H217+H223+H229+H235</f>
        <v>0</v>
      </c>
      <c r="I180" s="398">
        <f>I181+I187+I193+I199+I205+I211+I217+I223+I229+I235</f>
        <v>0</v>
      </c>
      <c r="J180" s="398">
        <f>J181+J187+J193+J199+J205+J211+J217+J223+J229+J235</f>
        <v>0</v>
      </c>
      <c r="K180" s="400">
        <f>K181+K187+K193+K199+K205+K211+K217+K223+K229+K235</f>
        <v>126050</v>
      </c>
      <c r="L180" s="401"/>
    </row>
    <row r="181" spans="1:12" ht="12.75">
      <c r="A181" s="339" t="s">
        <v>527</v>
      </c>
      <c r="B181" s="335" t="s">
        <v>492</v>
      </c>
      <c r="C181" s="339"/>
      <c r="D181" s="339"/>
      <c r="E181" s="382">
        <v>53795</v>
      </c>
      <c r="F181" s="357">
        <f>G181+H181+K181</f>
        <v>60395</v>
      </c>
      <c r="G181" s="398">
        <f>G182+G186</f>
        <v>14000</v>
      </c>
      <c r="H181" s="398">
        <f>H182+H186</f>
        <v>0</v>
      </c>
      <c r="I181" s="398">
        <f>I182+I186</f>
        <v>0</v>
      </c>
      <c r="J181" s="398">
        <f>J182+J186</f>
        <v>0</v>
      </c>
      <c r="K181" s="398">
        <f>K182+K186</f>
        <v>46395</v>
      </c>
      <c r="L181" s="402" t="s">
        <v>152</v>
      </c>
    </row>
    <row r="182" spans="1:12" ht="12.75">
      <c r="A182" s="47">
        <v>1</v>
      </c>
      <c r="B182" s="360" t="s">
        <v>493</v>
      </c>
      <c r="C182" s="47"/>
      <c r="D182" s="47"/>
      <c r="E182" s="386">
        <v>14000</v>
      </c>
      <c r="F182" s="387">
        <f>G182+H182+P182</f>
        <v>14000</v>
      </c>
      <c r="G182" s="395">
        <v>14000</v>
      </c>
      <c r="H182" s="395"/>
      <c r="I182" s="395"/>
      <c r="J182" s="395"/>
      <c r="K182" s="395"/>
      <c r="L182" s="401"/>
    </row>
    <row r="183" spans="1:12" ht="12.75">
      <c r="A183" s="47"/>
      <c r="B183" s="360" t="s">
        <v>681</v>
      </c>
      <c r="C183" s="47"/>
      <c r="D183" s="47"/>
      <c r="E183" s="386"/>
      <c r="F183" s="387"/>
      <c r="G183" s="395"/>
      <c r="H183" s="395"/>
      <c r="I183" s="395"/>
      <c r="J183" s="395"/>
      <c r="K183" s="395"/>
      <c r="L183" s="401"/>
    </row>
    <row r="184" spans="1:12" ht="31.5" customHeight="1">
      <c r="A184" s="47" t="s">
        <v>494</v>
      </c>
      <c r="B184" s="360" t="s">
        <v>495</v>
      </c>
      <c r="C184" s="47"/>
      <c r="D184" s="47"/>
      <c r="E184" s="386">
        <v>750</v>
      </c>
      <c r="F184" s="387">
        <v>750</v>
      </c>
      <c r="G184" s="395">
        <v>750</v>
      </c>
      <c r="H184" s="395"/>
      <c r="I184" s="395"/>
      <c r="J184" s="395"/>
      <c r="K184" s="395"/>
      <c r="L184" s="401"/>
    </row>
    <row r="185" spans="1:12" ht="39.75" customHeight="1">
      <c r="A185" s="47" t="s">
        <v>496</v>
      </c>
      <c r="B185" s="360" t="s">
        <v>497</v>
      </c>
      <c r="C185" s="47"/>
      <c r="D185" s="83"/>
      <c r="E185" s="386">
        <v>300</v>
      </c>
      <c r="F185" s="387">
        <v>300</v>
      </c>
      <c r="G185" s="395">
        <v>300</v>
      </c>
      <c r="H185" s="395"/>
      <c r="I185" s="395"/>
      <c r="J185" s="395"/>
      <c r="K185" s="395"/>
      <c r="L185" s="401"/>
    </row>
    <row r="186" spans="1:12" ht="15.75">
      <c r="A186" s="47">
        <v>2</v>
      </c>
      <c r="B186" s="360" t="s">
        <v>498</v>
      </c>
      <c r="C186" s="47"/>
      <c r="D186" s="83"/>
      <c r="E186" s="386">
        <v>39795</v>
      </c>
      <c r="F186" s="387">
        <f>G186+H186+K186</f>
        <v>46395</v>
      </c>
      <c r="G186" s="395"/>
      <c r="H186" s="395"/>
      <c r="I186" s="395"/>
      <c r="J186" s="395"/>
      <c r="K186" s="395">
        <v>46395</v>
      </c>
      <c r="L186" s="401"/>
    </row>
    <row r="187" spans="1:12" ht="15.75">
      <c r="A187" s="339" t="s">
        <v>555</v>
      </c>
      <c r="B187" s="335" t="s">
        <v>499</v>
      </c>
      <c r="C187" s="339"/>
      <c r="D187" s="91"/>
      <c r="E187" s="382">
        <v>23800</v>
      </c>
      <c r="F187" s="357">
        <f>G187+H187+K187</f>
        <v>20800</v>
      </c>
      <c r="G187" s="398">
        <f>G188+G192</f>
        <v>13600</v>
      </c>
      <c r="H187" s="398">
        <f>H188+H192</f>
        <v>0</v>
      </c>
      <c r="I187" s="398">
        <f>I188+I192</f>
        <v>0</v>
      </c>
      <c r="J187" s="398">
        <f>J188+J192</f>
        <v>0</v>
      </c>
      <c r="K187" s="398">
        <f>K188+K192</f>
        <v>7200</v>
      </c>
      <c r="L187" s="402" t="s">
        <v>225</v>
      </c>
    </row>
    <row r="188" spans="1:12" ht="15.75">
      <c r="A188" s="47">
        <v>1</v>
      </c>
      <c r="B188" s="360" t="s">
        <v>493</v>
      </c>
      <c r="C188" s="47"/>
      <c r="D188" s="83"/>
      <c r="E188" s="386">
        <v>13600</v>
      </c>
      <c r="F188" s="387">
        <f>G188+H188</f>
        <v>13600</v>
      </c>
      <c r="G188" s="395">
        <v>13600</v>
      </c>
      <c r="H188" s="395"/>
      <c r="I188" s="395"/>
      <c r="J188" s="395"/>
      <c r="K188" s="395"/>
      <c r="L188" s="401"/>
    </row>
    <row r="189" spans="1:12" ht="15.75">
      <c r="A189" s="47"/>
      <c r="B189" s="360" t="s">
        <v>681</v>
      </c>
      <c r="C189" s="47"/>
      <c r="D189" s="83"/>
      <c r="E189" s="386"/>
      <c r="F189" s="387"/>
      <c r="G189" s="395"/>
      <c r="H189" s="395"/>
      <c r="I189" s="395"/>
      <c r="J189" s="395"/>
      <c r="K189" s="395"/>
      <c r="L189" s="401"/>
    </row>
    <row r="190" spans="1:12" ht="43.5" customHeight="1">
      <c r="A190" s="47" t="s">
        <v>494</v>
      </c>
      <c r="B190" s="360" t="s">
        <v>495</v>
      </c>
      <c r="C190" s="47"/>
      <c r="D190" s="83"/>
      <c r="E190" s="386">
        <v>750</v>
      </c>
      <c r="F190" s="387">
        <v>750</v>
      </c>
      <c r="G190" s="395">
        <v>750</v>
      </c>
      <c r="H190" s="395"/>
      <c r="I190" s="395"/>
      <c r="J190" s="395"/>
      <c r="K190" s="395"/>
      <c r="L190" s="401"/>
    </row>
    <row r="191" spans="1:12" ht="38.25" customHeight="1">
      <c r="A191" s="47" t="s">
        <v>496</v>
      </c>
      <c r="B191" s="360" t="s">
        <v>497</v>
      </c>
      <c r="C191" s="47"/>
      <c r="D191" s="83"/>
      <c r="E191" s="386">
        <v>300</v>
      </c>
      <c r="F191" s="387">
        <v>300</v>
      </c>
      <c r="G191" s="395">
        <v>300</v>
      </c>
      <c r="H191" s="395"/>
      <c r="I191" s="395"/>
      <c r="J191" s="395"/>
      <c r="K191" s="395"/>
      <c r="L191" s="401"/>
    </row>
    <row r="192" spans="1:12" ht="15.75">
      <c r="A192" s="47">
        <v>2</v>
      </c>
      <c r="B192" s="360" t="s">
        <v>498</v>
      </c>
      <c r="C192" s="47"/>
      <c r="D192" s="83"/>
      <c r="E192" s="386">
        <v>10200</v>
      </c>
      <c r="F192" s="387">
        <f>G192+H192+K192</f>
        <v>7200</v>
      </c>
      <c r="G192" s="395"/>
      <c r="H192" s="395"/>
      <c r="I192" s="395"/>
      <c r="J192" s="395"/>
      <c r="K192" s="395">
        <v>7200</v>
      </c>
      <c r="L192" s="401"/>
    </row>
    <row r="193" spans="1:12" ht="15.75">
      <c r="A193" s="339" t="s">
        <v>560</v>
      </c>
      <c r="B193" s="335" t="s">
        <v>500</v>
      </c>
      <c r="C193" s="339"/>
      <c r="D193" s="91"/>
      <c r="E193" s="382">
        <v>18000</v>
      </c>
      <c r="F193" s="357">
        <f>G193+H193+K193</f>
        <v>18000</v>
      </c>
      <c r="G193" s="398">
        <f>G194+G198</f>
        <v>12000</v>
      </c>
      <c r="H193" s="398">
        <f>H194+H198</f>
        <v>0</v>
      </c>
      <c r="I193" s="398">
        <f>I194+I198</f>
        <v>0</v>
      </c>
      <c r="J193" s="398">
        <f>J194+J198</f>
        <v>0</v>
      </c>
      <c r="K193" s="398">
        <f>K194+K198</f>
        <v>6000</v>
      </c>
      <c r="L193" s="402" t="s">
        <v>501</v>
      </c>
    </row>
    <row r="194" spans="1:12" ht="15.75">
      <c r="A194" s="47">
        <v>1</v>
      </c>
      <c r="B194" s="360" t="s">
        <v>493</v>
      </c>
      <c r="C194" s="47"/>
      <c r="D194" s="83"/>
      <c r="E194" s="386">
        <v>12000</v>
      </c>
      <c r="F194" s="387">
        <f>G194+H194</f>
        <v>12000</v>
      </c>
      <c r="G194" s="395">
        <v>12000</v>
      </c>
      <c r="H194" s="395"/>
      <c r="I194" s="395"/>
      <c r="J194" s="395"/>
      <c r="K194" s="395"/>
      <c r="L194" s="401"/>
    </row>
    <row r="195" spans="1:12" ht="15.75">
      <c r="A195" s="47"/>
      <c r="B195" s="360" t="s">
        <v>681</v>
      </c>
      <c r="C195" s="47"/>
      <c r="D195" s="83"/>
      <c r="E195" s="386"/>
      <c r="F195" s="387"/>
      <c r="G195" s="395"/>
      <c r="H195" s="395"/>
      <c r="I195" s="395"/>
      <c r="J195" s="395"/>
      <c r="K195" s="395"/>
      <c r="L195" s="401"/>
    </row>
    <row r="196" spans="1:12" ht="38.25" customHeight="1">
      <c r="A196" s="47" t="s">
        <v>494</v>
      </c>
      <c r="B196" s="360" t="s">
        <v>495</v>
      </c>
      <c r="C196" s="47"/>
      <c r="D196" s="83"/>
      <c r="E196" s="386">
        <v>750</v>
      </c>
      <c r="F196" s="387">
        <v>750</v>
      </c>
      <c r="G196" s="395">
        <v>750</v>
      </c>
      <c r="H196" s="395"/>
      <c r="I196" s="395"/>
      <c r="J196" s="395"/>
      <c r="K196" s="395"/>
      <c r="L196" s="401"/>
    </row>
    <row r="197" spans="1:12" ht="37.5" customHeight="1">
      <c r="A197" s="47" t="s">
        <v>496</v>
      </c>
      <c r="B197" s="360" t="s">
        <v>497</v>
      </c>
      <c r="C197" s="47"/>
      <c r="D197" s="83"/>
      <c r="E197" s="386">
        <v>300</v>
      </c>
      <c r="F197" s="387">
        <v>300</v>
      </c>
      <c r="G197" s="395">
        <v>300</v>
      </c>
      <c r="H197" s="395"/>
      <c r="I197" s="395"/>
      <c r="J197" s="395"/>
      <c r="K197" s="395"/>
      <c r="L197" s="401"/>
    </row>
    <row r="198" spans="1:12" ht="33" customHeight="1">
      <c r="A198" s="47">
        <v>2</v>
      </c>
      <c r="B198" s="360" t="s">
        <v>498</v>
      </c>
      <c r="C198" s="47"/>
      <c r="D198" s="83"/>
      <c r="E198" s="386">
        <v>6000</v>
      </c>
      <c r="F198" s="387">
        <f>G198+H198+K198</f>
        <v>6000</v>
      </c>
      <c r="G198" s="395"/>
      <c r="H198" s="395"/>
      <c r="I198" s="395"/>
      <c r="J198" s="395"/>
      <c r="K198" s="395">
        <v>6000</v>
      </c>
      <c r="L198" s="401"/>
    </row>
    <row r="199" spans="1:12" ht="15.75">
      <c r="A199" s="339" t="s">
        <v>567</v>
      </c>
      <c r="B199" s="335" t="s">
        <v>502</v>
      </c>
      <c r="C199" s="339"/>
      <c r="D199" s="91"/>
      <c r="E199" s="382">
        <v>25215</v>
      </c>
      <c r="F199" s="357">
        <f>G199+H199+K199</f>
        <v>25215</v>
      </c>
      <c r="G199" s="398">
        <f>G200+G204</f>
        <v>14000</v>
      </c>
      <c r="H199" s="398">
        <f>H200+H204</f>
        <v>0</v>
      </c>
      <c r="I199" s="398">
        <f>I200+I204</f>
        <v>0</v>
      </c>
      <c r="J199" s="398">
        <f>J200+J204</f>
        <v>0</v>
      </c>
      <c r="K199" s="398">
        <f>K200+K204</f>
        <v>11215</v>
      </c>
      <c r="L199" s="402" t="s">
        <v>1012</v>
      </c>
    </row>
    <row r="200" spans="1:12" ht="15.75">
      <c r="A200" s="47">
        <v>1</v>
      </c>
      <c r="B200" s="360" t="s">
        <v>493</v>
      </c>
      <c r="C200" s="47"/>
      <c r="D200" s="83"/>
      <c r="E200" s="386">
        <v>14000</v>
      </c>
      <c r="F200" s="387">
        <f>G200+H200</f>
        <v>14000</v>
      </c>
      <c r="G200" s="395">
        <v>14000</v>
      </c>
      <c r="H200" s="395"/>
      <c r="I200" s="395"/>
      <c r="J200" s="395"/>
      <c r="K200" s="395"/>
      <c r="L200" s="402"/>
    </row>
    <row r="201" spans="1:12" ht="15.75">
      <c r="A201" s="47"/>
      <c r="B201" s="360" t="s">
        <v>681</v>
      </c>
      <c r="C201" s="47"/>
      <c r="D201" s="83"/>
      <c r="E201" s="386"/>
      <c r="F201" s="387"/>
      <c r="G201" s="395"/>
      <c r="H201" s="395"/>
      <c r="I201" s="395"/>
      <c r="J201" s="395"/>
      <c r="K201" s="395"/>
      <c r="L201" s="401"/>
    </row>
    <row r="202" spans="1:12" ht="15.75">
      <c r="A202" s="47" t="s">
        <v>494</v>
      </c>
      <c r="B202" s="360" t="s">
        <v>495</v>
      </c>
      <c r="C202" s="47"/>
      <c r="D202" s="83"/>
      <c r="E202" s="386">
        <v>750</v>
      </c>
      <c r="F202" s="387">
        <v>750</v>
      </c>
      <c r="G202" s="395">
        <v>750</v>
      </c>
      <c r="H202" s="395"/>
      <c r="I202" s="395"/>
      <c r="J202" s="395"/>
      <c r="K202" s="395"/>
      <c r="L202" s="401"/>
    </row>
    <row r="203" spans="1:12" ht="45" customHeight="1">
      <c r="A203" s="47" t="s">
        <v>496</v>
      </c>
      <c r="B203" s="360" t="s">
        <v>497</v>
      </c>
      <c r="C203" s="47"/>
      <c r="D203" s="83"/>
      <c r="E203" s="386">
        <v>300</v>
      </c>
      <c r="F203" s="387">
        <v>300</v>
      </c>
      <c r="G203" s="395">
        <v>300</v>
      </c>
      <c r="H203" s="395"/>
      <c r="I203" s="395"/>
      <c r="J203" s="395"/>
      <c r="K203" s="395"/>
      <c r="L203" s="401"/>
    </row>
    <row r="204" spans="1:12" ht="15.75">
      <c r="A204" s="47">
        <v>2</v>
      </c>
      <c r="B204" s="360" t="s">
        <v>498</v>
      </c>
      <c r="C204" s="47"/>
      <c r="D204" s="83"/>
      <c r="E204" s="386">
        <v>11215</v>
      </c>
      <c r="F204" s="387">
        <f>G204+H204+K204</f>
        <v>11215</v>
      </c>
      <c r="G204" s="395"/>
      <c r="H204" s="395"/>
      <c r="I204" s="395"/>
      <c r="J204" s="395"/>
      <c r="K204" s="395">
        <v>11215</v>
      </c>
      <c r="L204" s="402"/>
    </row>
    <row r="205" spans="1:12" ht="15.75">
      <c r="A205" s="339" t="s">
        <v>575</v>
      </c>
      <c r="B205" s="335" t="s">
        <v>503</v>
      </c>
      <c r="C205" s="339"/>
      <c r="D205" s="91"/>
      <c r="E205" s="382">
        <v>20800</v>
      </c>
      <c r="F205" s="357">
        <f>G205+H205+K205</f>
        <v>34600</v>
      </c>
      <c r="G205" s="398">
        <f>G206+G210</f>
        <v>14800</v>
      </c>
      <c r="H205" s="398">
        <f>H206+H210</f>
        <v>0</v>
      </c>
      <c r="I205" s="398">
        <f>I206+I210</f>
        <v>0</v>
      </c>
      <c r="J205" s="398">
        <f>J206+J210</f>
        <v>0</v>
      </c>
      <c r="K205" s="398">
        <f>K206+K210</f>
        <v>19800</v>
      </c>
      <c r="L205" s="402" t="s">
        <v>1017</v>
      </c>
    </row>
    <row r="206" spans="1:12" ht="15.75">
      <c r="A206" s="47">
        <v>1</v>
      </c>
      <c r="B206" s="360" t="s">
        <v>493</v>
      </c>
      <c r="C206" s="47"/>
      <c r="D206" s="83"/>
      <c r="E206" s="386">
        <v>14800</v>
      </c>
      <c r="F206" s="387">
        <f>G206+H206</f>
        <v>14800</v>
      </c>
      <c r="G206" s="395">
        <v>14800</v>
      </c>
      <c r="H206" s="395"/>
      <c r="I206" s="395"/>
      <c r="J206" s="395"/>
      <c r="K206" s="395"/>
      <c r="L206" s="402"/>
    </row>
    <row r="207" spans="1:12" ht="15.75">
      <c r="A207" s="47"/>
      <c r="B207" s="360" t="s">
        <v>681</v>
      </c>
      <c r="C207" s="47"/>
      <c r="D207" s="83"/>
      <c r="E207" s="386"/>
      <c r="F207" s="387"/>
      <c r="G207" s="395"/>
      <c r="H207" s="395"/>
      <c r="I207" s="395"/>
      <c r="J207" s="395"/>
      <c r="K207" s="395"/>
      <c r="L207" s="401"/>
    </row>
    <row r="208" spans="1:12" ht="15.75">
      <c r="A208" s="47" t="s">
        <v>494</v>
      </c>
      <c r="B208" s="360" t="s">
        <v>495</v>
      </c>
      <c r="C208" s="47"/>
      <c r="D208" s="83"/>
      <c r="E208" s="386">
        <v>750</v>
      </c>
      <c r="F208" s="387">
        <v>750</v>
      </c>
      <c r="G208" s="395">
        <v>750</v>
      </c>
      <c r="H208" s="395"/>
      <c r="I208" s="395"/>
      <c r="J208" s="395"/>
      <c r="K208" s="395"/>
      <c r="L208" s="401"/>
    </row>
    <row r="209" spans="1:12" ht="45.75" customHeight="1">
      <c r="A209" s="47" t="s">
        <v>496</v>
      </c>
      <c r="B209" s="360" t="s">
        <v>497</v>
      </c>
      <c r="C209" s="47"/>
      <c r="D209" s="83"/>
      <c r="E209" s="386">
        <v>300</v>
      </c>
      <c r="F209" s="387">
        <v>300</v>
      </c>
      <c r="G209" s="395">
        <v>300</v>
      </c>
      <c r="H209" s="395"/>
      <c r="I209" s="395"/>
      <c r="J209" s="395"/>
      <c r="K209" s="395"/>
      <c r="L209" s="401"/>
    </row>
    <row r="210" spans="1:12" ht="15.75">
      <c r="A210" s="47">
        <v>2</v>
      </c>
      <c r="B210" s="360" t="s">
        <v>498</v>
      </c>
      <c r="C210" s="47"/>
      <c r="D210" s="83"/>
      <c r="E210" s="386">
        <v>6000</v>
      </c>
      <c r="F210" s="387">
        <f>G210+H210+K210</f>
        <v>19800</v>
      </c>
      <c r="G210" s="395"/>
      <c r="H210" s="395"/>
      <c r="I210" s="395"/>
      <c r="J210" s="395"/>
      <c r="K210" s="395">
        <v>19800</v>
      </c>
      <c r="L210" s="402"/>
    </row>
    <row r="211" spans="1:12" ht="15.75">
      <c r="A211" s="339" t="s">
        <v>584</v>
      </c>
      <c r="B211" s="335" t="s">
        <v>504</v>
      </c>
      <c r="C211" s="339"/>
      <c r="D211" s="91"/>
      <c r="E211" s="382">
        <v>21500</v>
      </c>
      <c r="F211" s="357">
        <f>G211+H211+K211</f>
        <v>21500</v>
      </c>
      <c r="G211" s="398">
        <f>G212+G216</f>
        <v>15500</v>
      </c>
      <c r="H211" s="398">
        <f>H212+H216</f>
        <v>0</v>
      </c>
      <c r="I211" s="398">
        <f>I212+I216</f>
        <v>0</v>
      </c>
      <c r="J211" s="398">
        <f>J212+J216</f>
        <v>0</v>
      </c>
      <c r="K211" s="398">
        <f>K212+K216</f>
        <v>6000</v>
      </c>
      <c r="L211" s="402" t="s">
        <v>988</v>
      </c>
    </row>
    <row r="212" spans="1:12" ht="15.75">
      <c r="A212" s="47">
        <v>1</v>
      </c>
      <c r="B212" s="360" t="s">
        <v>493</v>
      </c>
      <c r="C212" s="47"/>
      <c r="D212" s="83"/>
      <c r="E212" s="386">
        <v>15500</v>
      </c>
      <c r="F212" s="387">
        <f>G212+H212</f>
        <v>15500</v>
      </c>
      <c r="G212" s="395">
        <v>15500</v>
      </c>
      <c r="H212" s="395"/>
      <c r="I212" s="395"/>
      <c r="J212" s="395"/>
      <c r="K212" s="395"/>
      <c r="L212" s="401"/>
    </row>
    <row r="213" spans="1:12" ht="15.75">
      <c r="A213" s="47"/>
      <c r="B213" s="360" t="s">
        <v>681</v>
      </c>
      <c r="C213" s="47"/>
      <c r="D213" s="83"/>
      <c r="E213" s="386"/>
      <c r="F213" s="387"/>
      <c r="G213" s="395"/>
      <c r="H213" s="395"/>
      <c r="I213" s="395"/>
      <c r="J213" s="395"/>
      <c r="K213" s="395"/>
      <c r="L213" s="401"/>
    </row>
    <row r="214" spans="1:12" ht="15.75">
      <c r="A214" s="47" t="s">
        <v>494</v>
      </c>
      <c r="B214" s="360" t="s">
        <v>495</v>
      </c>
      <c r="C214" s="47"/>
      <c r="D214" s="83"/>
      <c r="E214" s="386">
        <v>750</v>
      </c>
      <c r="F214" s="387">
        <v>750</v>
      </c>
      <c r="G214" s="395">
        <v>750</v>
      </c>
      <c r="H214" s="395"/>
      <c r="I214" s="395"/>
      <c r="J214" s="395"/>
      <c r="K214" s="395"/>
      <c r="L214" s="401"/>
    </row>
    <row r="215" spans="1:12" ht="41.25" customHeight="1">
      <c r="A215" s="47" t="s">
        <v>496</v>
      </c>
      <c r="B215" s="360" t="s">
        <v>497</v>
      </c>
      <c r="C215" s="47"/>
      <c r="D215" s="83"/>
      <c r="E215" s="386">
        <v>300</v>
      </c>
      <c r="F215" s="387">
        <v>300</v>
      </c>
      <c r="G215" s="395">
        <v>300</v>
      </c>
      <c r="H215" s="395"/>
      <c r="I215" s="395"/>
      <c r="J215" s="395"/>
      <c r="K215" s="395"/>
      <c r="L215" s="401"/>
    </row>
    <row r="216" spans="1:12" ht="15.75">
      <c r="A216" s="47">
        <v>2</v>
      </c>
      <c r="B216" s="360" t="s">
        <v>498</v>
      </c>
      <c r="C216" s="47"/>
      <c r="D216" s="83"/>
      <c r="E216" s="386">
        <v>6000</v>
      </c>
      <c r="F216" s="387">
        <f>G216+H216+K216</f>
        <v>6000</v>
      </c>
      <c r="G216" s="395"/>
      <c r="H216" s="395"/>
      <c r="I216" s="395"/>
      <c r="J216" s="395"/>
      <c r="K216" s="395">
        <v>6000</v>
      </c>
      <c r="L216" s="401"/>
    </row>
    <row r="217" spans="1:12" ht="15.75">
      <c r="A217" s="339" t="s">
        <v>591</v>
      </c>
      <c r="B217" s="335" t="s">
        <v>505</v>
      </c>
      <c r="C217" s="339"/>
      <c r="D217" s="91"/>
      <c r="E217" s="382">
        <v>28040</v>
      </c>
      <c r="F217" s="357">
        <f>G217+H217+K217</f>
        <v>23040</v>
      </c>
      <c r="G217" s="398">
        <f>G218+G222</f>
        <v>11000</v>
      </c>
      <c r="H217" s="398">
        <f>H218+H222</f>
        <v>0</v>
      </c>
      <c r="I217" s="398">
        <f>I218+I222</f>
        <v>0</v>
      </c>
      <c r="J217" s="398">
        <f>J218+J222</f>
        <v>0</v>
      </c>
      <c r="K217" s="398">
        <f>K218+K222</f>
        <v>12040</v>
      </c>
      <c r="L217" s="402" t="s">
        <v>1066</v>
      </c>
    </row>
    <row r="218" spans="1:12" ht="15.75">
      <c r="A218" s="47">
        <v>1</v>
      </c>
      <c r="B218" s="360" t="s">
        <v>493</v>
      </c>
      <c r="C218" s="47"/>
      <c r="D218" s="83"/>
      <c r="E218" s="386">
        <v>11000</v>
      </c>
      <c r="F218" s="387">
        <f>G218+H218</f>
        <v>11000</v>
      </c>
      <c r="G218" s="395">
        <v>11000</v>
      </c>
      <c r="H218" s="395"/>
      <c r="I218" s="395"/>
      <c r="J218" s="395"/>
      <c r="K218" s="395"/>
      <c r="L218" s="401"/>
    </row>
    <row r="219" spans="1:12" ht="15.75">
      <c r="A219" s="47"/>
      <c r="B219" s="360" t="s">
        <v>681</v>
      </c>
      <c r="C219" s="47"/>
      <c r="D219" s="83"/>
      <c r="E219" s="386"/>
      <c r="F219" s="387"/>
      <c r="G219" s="395"/>
      <c r="H219" s="395"/>
      <c r="I219" s="395"/>
      <c r="J219" s="395"/>
      <c r="K219" s="395"/>
      <c r="L219" s="401"/>
    </row>
    <row r="220" spans="1:12" ht="43.5" customHeight="1">
      <c r="A220" s="47" t="s">
        <v>494</v>
      </c>
      <c r="B220" s="360" t="s">
        <v>495</v>
      </c>
      <c r="C220" s="47"/>
      <c r="D220" s="83"/>
      <c r="E220" s="386">
        <v>750</v>
      </c>
      <c r="F220" s="387">
        <v>750</v>
      </c>
      <c r="G220" s="395">
        <v>750</v>
      </c>
      <c r="H220" s="395"/>
      <c r="I220" s="395"/>
      <c r="J220" s="395"/>
      <c r="K220" s="395"/>
      <c r="L220" s="401"/>
    </row>
    <row r="221" spans="1:12" ht="39.75" customHeight="1">
      <c r="A221" s="47" t="s">
        <v>496</v>
      </c>
      <c r="B221" s="360" t="s">
        <v>497</v>
      </c>
      <c r="C221" s="47"/>
      <c r="D221" s="83"/>
      <c r="E221" s="386">
        <v>300</v>
      </c>
      <c r="F221" s="387">
        <v>300</v>
      </c>
      <c r="G221" s="395">
        <v>300</v>
      </c>
      <c r="H221" s="395"/>
      <c r="I221" s="395"/>
      <c r="J221" s="395"/>
      <c r="K221" s="395"/>
      <c r="L221" s="401"/>
    </row>
    <row r="222" spans="1:12" ht="15.75">
      <c r="A222" s="47">
        <v>2</v>
      </c>
      <c r="B222" s="360" t="s">
        <v>498</v>
      </c>
      <c r="C222" s="47"/>
      <c r="D222" s="83"/>
      <c r="E222" s="386">
        <v>17040</v>
      </c>
      <c r="F222" s="387">
        <f>G222+H222+K222</f>
        <v>12040</v>
      </c>
      <c r="G222" s="395"/>
      <c r="H222" s="395"/>
      <c r="I222" s="395"/>
      <c r="J222" s="395"/>
      <c r="K222" s="395">
        <v>12040</v>
      </c>
      <c r="L222" s="401"/>
    </row>
    <row r="223" spans="1:12" ht="15.75">
      <c r="A223" s="339" t="s">
        <v>620</v>
      </c>
      <c r="B223" s="335" t="s">
        <v>506</v>
      </c>
      <c r="C223" s="339"/>
      <c r="D223" s="91"/>
      <c r="E223" s="382">
        <v>19700</v>
      </c>
      <c r="F223" s="357">
        <f>G223+H223+K223</f>
        <v>16700</v>
      </c>
      <c r="G223" s="398">
        <f>G224+G228</f>
        <v>10700</v>
      </c>
      <c r="H223" s="398">
        <f>H224+H228</f>
        <v>0</v>
      </c>
      <c r="I223" s="398">
        <f>I224+I228</f>
        <v>0</v>
      </c>
      <c r="J223" s="398">
        <f>J224+J228</f>
        <v>0</v>
      </c>
      <c r="K223" s="398">
        <f>K224+K228</f>
        <v>6000</v>
      </c>
      <c r="L223" s="402" t="s">
        <v>998</v>
      </c>
    </row>
    <row r="224" spans="1:12" ht="15.75">
      <c r="A224" s="47">
        <v>1</v>
      </c>
      <c r="B224" s="360" t="s">
        <v>493</v>
      </c>
      <c r="C224" s="47"/>
      <c r="D224" s="83"/>
      <c r="E224" s="386">
        <v>10700</v>
      </c>
      <c r="F224" s="387">
        <f>G224+H224+P224</f>
        <v>10700</v>
      </c>
      <c r="G224" s="395">
        <v>10700</v>
      </c>
      <c r="H224" s="395"/>
      <c r="I224" s="395"/>
      <c r="J224" s="395"/>
      <c r="K224" s="395"/>
      <c r="L224" s="401"/>
    </row>
    <row r="225" spans="1:12" ht="15.75">
      <c r="A225" s="47"/>
      <c r="B225" s="360" t="s">
        <v>681</v>
      </c>
      <c r="C225" s="47"/>
      <c r="D225" s="83"/>
      <c r="E225" s="386"/>
      <c r="F225" s="387"/>
      <c r="G225" s="395"/>
      <c r="H225" s="395"/>
      <c r="I225" s="395"/>
      <c r="J225" s="395"/>
      <c r="K225" s="395"/>
      <c r="L225" s="401"/>
    </row>
    <row r="226" spans="1:12" ht="15.75">
      <c r="A226" s="47" t="s">
        <v>494</v>
      </c>
      <c r="B226" s="360" t="s">
        <v>495</v>
      </c>
      <c r="C226" s="47"/>
      <c r="D226" s="83"/>
      <c r="E226" s="386">
        <v>750</v>
      </c>
      <c r="F226" s="387">
        <v>750</v>
      </c>
      <c r="G226" s="395">
        <v>750</v>
      </c>
      <c r="H226" s="395"/>
      <c r="I226" s="395"/>
      <c r="J226" s="395"/>
      <c r="K226" s="395"/>
      <c r="L226" s="401"/>
    </row>
    <row r="227" spans="1:12" ht="48" customHeight="1">
      <c r="A227" s="47" t="s">
        <v>496</v>
      </c>
      <c r="B227" s="360" t="s">
        <v>497</v>
      </c>
      <c r="C227" s="47"/>
      <c r="D227" s="83"/>
      <c r="E227" s="386">
        <v>300</v>
      </c>
      <c r="F227" s="387">
        <v>300</v>
      </c>
      <c r="G227" s="395">
        <v>300</v>
      </c>
      <c r="H227" s="395"/>
      <c r="I227" s="395"/>
      <c r="J227" s="395"/>
      <c r="K227" s="395"/>
      <c r="L227" s="401"/>
    </row>
    <row r="228" spans="1:12" ht="15.75">
      <c r="A228" s="47">
        <v>2</v>
      </c>
      <c r="B228" s="360" t="s">
        <v>498</v>
      </c>
      <c r="C228" s="47"/>
      <c r="D228" s="83"/>
      <c r="E228" s="386">
        <v>9000</v>
      </c>
      <c r="F228" s="387">
        <f>G228+H228+K228</f>
        <v>6000</v>
      </c>
      <c r="G228" s="395"/>
      <c r="H228" s="395"/>
      <c r="I228" s="395"/>
      <c r="J228" s="395"/>
      <c r="K228" s="395">
        <v>6000</v>
      </c>
      <c r="L228" s="401"/>
    </row>
    <row r="229" spans="1:12" ht="15.75">
      <c r="A229" s="339" t="s">
        <v>648</v>
      </c>
      <c r="B229" s="335" t="s">
        <v>507</v>
      </c>
      <c r="C229" s="339"/>
      <c r="D229" s="91"/>
      <c r="E229" s="382">
        <v>19000</v>
      </c>
      <c r="F229" s="357">
        <f>G229+H229+K229</f>
        <v>22900</v>
      </c>
      <c r="G229" s="398">
        <f>G230+G234</f>
        <v>13900</v>
      </c>
      <c r="H229" s="398">
        <f>H230+H234</f>
        <v>0</v>
      </c>
      <c r="I229" s="398">
        <f>I230+I234</f>
        <v>0</v>
      </c>
      <c r="J229" s="398">
        <f>J230+J234</f>
        <v>0</v>
      </c>
      <c r="K229" s="398">
        <f>K230+K234</f>
        <v>9000</v>
      </c>
      <c r="L229" s="402" t="s">
        <v>974</v>
      </c>
    </row>
    <row r="230" spans="1:12" ht="15.75">
      <c r="A230" s="47">
        <v>1</v>
      </c>
      <c r="B230" s="360" t="s">
        <v>493</v>
      </c>
      <c r="C230" s="47"/>
      <c r="D230" s="83"/>
      <c r="E230" s="386">
        <v>13900</v>
      </c>
      <c r="F230" s="387">
        <f>G230+H230</f>
        <v>13900</v>
      </c>
      <c r="G230" s="395">
        <v>13900</v>
      </c>
      <c r="H230" s="395"/>
      <c r="I230" s="395"/>
      <c r="J230" s="395"/>
      <c r="K230" s="395"/>
      <c r="L230" s="402"/>
    </row>
    <row r="231" spans="1:12" ht="15.75">
      <c r="A231" s="47"/>
      <c r="B231" s="360" t="s">
        <v>681</v>
      </c>
      <c r="C231" s="47"/>
      <c r="D231" s="83"/>
      <c r="E231" s="386"/>
      <c r="F231" s="387"/>
      <c r="G231" s="395"/>
      <c r="H231" s="395"/>
      <c r="I231" s="395"/>
      <c r="J231" s="395"/>
      <c r="K231" s="395"/>
      <c r="L231" s="401"/>
    </row>
    <row r="232" spans="1:12" ht="15.75">
      <c r="A232" s="47" t="s">
        <v>494</v>
      </c>
      <c r="B232" s="360" t="s">
        <v>495</v>
      </c>
      <c r="C232" s="47"/>
      <c r="D232" s="83"/>
      <c r="E232" s="386">
        <v>750</v>
      </c>
      <c r="F232" s="387">
        <v>750</v>
      </c>
      <c r="G232" s="395">
        <v>750</v>
      </c>
      <c r="H232" s="395"/>
      <c r="I232" s="395"/>
      <c r="J232" s="395"/>
      <c r="K232" s="395"/>
      <c r="L232" s="401"/>
    </row>
    <row r="233" spans="1:12" ht="48" customHeight="1">
      <c r="A233" s="47" t="s">
        <v>496</v>
      </c>
      <c r="B233" s="360" t="s">
        <v>497</v>
      </c>
      <c r="C233" s="47"/>
      <c r="D233" s="83"/>
      <c r="E233" s="386">
        <v>300</v>
      </c>
      <c r="F233" s="387">
        <v>300</v>
      </c>
      <c r="G233" s="395">
        <v>300</v>
      </c>
      <c r="H233" s="395"/>
      <c r="I233" s="395"/>
      <c r="J233" s="395"/>
      <c r="K233" s="395"/>
      <c r="L233" s="401"/>
    </row>
    <row r="234" spans="1:12" ht="15.75">
      <c r="A234" s="47">
        <v>2</v>
      </c>
      <c r="B234" s="360" t="s">
        <v>498</v>
      </c>
      <c r="C234" s="47"/>
      <c r="D234" s="83"/>
      <c r="E234" s="386">
        <v>5100</v>
      </c>
      <c r="F234" s="387">
        <f>G234+H234+K234</f>
        <v>9000</v>
      </c>
      <c r="G234" s="395"/>
      <c r="H234" s="395"/>
      <c r="I234" s="395"/>
      <c r="J234" s="395"/>
      <c r="K234" s="395">
        <v>9000</v>
      </c>
      <c r="L234" s="402"/>
    </row>
    <row r="235" spans="1:12" ht="15.75">
      <c r="A235" s="339" t="s">
        <v>654</v>
      </c>
      <c r="B235" s="335" t="s">
        <v>508</v>
      </c>
      <c r="C235" s="339"/>
      <c r="D235" s="91"/>
      <c r="E235" s="382">
        <v>15300</v>
      </c>
      <c r="F235" s="357">
        <f>G235+H235+K235</f>
        <v>12900</v>
      </c>
      <c r="G235" s="398">
        <f>G236+G240</f>
        <v>10500</v>
      </c>
      <c r="H235" s="398">
        <f>H236+H240</f>
        <v>0</v>
      </c>
      <c r="I235" s="398">
        <f>I236+I240</f>
        <v>0</v>
      </c>
      <c r="J235" s="398">
        <f>J236+J240</f>
        <v>0</v>
      </c>
      <c r="K235" s="398">
        <f>K236+K240</f>
        <v>2400</v>
      </c>
      <c r="L235" s="402" t="s">
        <v>967</v>
      </c>
    </row>
    <row r="236" spans="1:12" ht="15.75">
      <c r="A236" s="47">
        <v>1</v>
      </c>
      <c r="B236" s="360" t="s">
        <v>493</v>
      </c>
      <c r="C236" s="47"/>
      <c r="D236" s="83"/>
      <c r="E236" s="386">
        <v>10500</v>
      </c>
      <c r="F236" s="387">
        <f>G236+H236</f>
        <v>10500</v>
      </c>
      <c r="G236" s="395">
        <v>10500</v>
      </c>
      <c r="H236" s="395"/>
      <c r="I236" s="395"/>
      <c r="J236" s="395"/>
      <c r="K236" s="395"/>
      <c r="L236" s="401"/>
    </row>
    <row r="237" spans="1:12" ht="15.75">
      <c r="A237" s="47"/>
      <c r="B237" s="360" t="s">
        <v>681</v>
      </c>
      <c r="C237" s="47"/>
      <c r="D237" s="83"/>
      <c r="E237" s="386"/>
      <c r="F237" s="387"/>
      <c r="G237" s="395"/>
      <c r="H237" s="395"/>
      <c r="I237" s="395"/>
      <c r="J237" s="395"/>
      <c r="K237" s="395"/>
      <c r="L237" s="401"/>
    </row>
    <row r="238" spans="1:12" ht="15.75">
      <c r="A238" s="47" t="s">
        <v>494</v>
      </c>
      <c r="B238" s="360" t="s">
        <v>495</v>
      </c>
      <c r="C238" s="47"/>
      <c r="D238" s="83"/>
      <c r="E238" s="386">
        <v>750</v>
      </c>
      <c r="F238" s="387">
        <v>750</v>
      </c>
      <c r="G238" s="395">
        <v>750</v>
      </c>
      <c r="H238" s="395"/>
      <c r="I238" s="395"/>
      <c r="J238" s="395"/>
      <c r="K238" s="395"/>
      <c r="L238" s="401"/>
    </row>
    <row r="239" spans="1:12" ht="41.25" customHeight="1">
      <c r="A239" s="47" t="s">
        <v>496</v>
      </c>
      <c r="B239" s="360" t="s">
        <v>497</v>
      </c>
      <c r="C239" s="47"/>
      <c r="D239" s="83"/>
      <c r="E239" s="386">
        <v>300</v>
      </c>
      <c r="F239" s="387">
        <v>300</v>
      </c>
      <c r="G239" s="395">
        <v>300</v>
      </c>
      <c r="H239" s="395"/>
      <c r="I239" s="395"/>
      <c r="J239" s="395"/>
      <c r="K239" s="395"/>
      <c r="L239" s="401"/>
    </row>
    <row r="240" spans="1:12" ht="15.75">
      <c r="A240" s="47">
        <v>2</v>
      </c>
      <c r="B240" s="360" t="s">
        <v>498</v>
      </c>
      <c r="C240" s="47"/>
      <c r="D240" s="83"/>
      <c r="E240" s="386">
        <v>4800</v>
      </c>
      <c r="F240" s="387">
        <f>G240+H240+K240</f>
        <v>2400</v>
      </c>
      <c r="G240" s="395"/>
      <c r="H240" s="395"/>
      <c r="I240" s="395"/>
      <c r="J240" s="395"/>
      <c r="K240" s="395">
        <v>2400</v>
      </c>
      <c r="L240" s="401"/>
    </row>
    <row r="241" spans="1:12" ht="15.75">
      <c r="A241" s="178"/>
      <c r="B241" s="179"/>
      <c r="C241" s="178"/>
      <c r="D241" s="188"/>
      <c r="E241" s="180"/>
      <c r="F241" s="181"/>
      <c r="G241" s="186"/>
      <c r="H241" s="186"/>
      <c r="I241" s="186"/>
      <c r="J241" s="186"/>
      <c r="K241" s="186"/>
      <c r="L241" s="187"/>
    </row>
    <row r="242" spans="1:12" ht="16.5" thickBot="1">
      <c r="A242" s="189"/>
      <c r="B242" s="190"/>
      <c r="C242" s="191"/>
      <c r="D242" s="191"/>
      <c r="E242" s="192"/>
      <c r="F242" s="192"/>
      <c r="G242" s="192"/>
      <c r="H242" s="192"/>
      <c r="I242" s="192"/>
      <c r="J242" s="192"/>
      <c r="K242" s="192"/>
      <c r="L242" s="192"/>
    </row>
    <row r="243" spans="1:12" ht="19.5" thickTop="1">
      <c r="A243" s="177"/>
      <c r="B243" s="198" t="s">
        <v>683</v>
      </c>
      <c r="C243" s="194"/>
      <c r="D243" s="194"/>
      <c r="E243" s="403"/>
      <c r="F243" s="403"/>
      <c r="G243" s="403"/>
      <c r="H243" s="403"/>
      <c r="I243" s="403"/>
      <c r="J243" s="193"/>
      <c r="K243" s="193"/>
      <c r="L243" s="193"/>
    </row>
    <row r="244" spans="1:12" ht="18.75">
      <c r="A244" s="177"/>
      <c r="B244" s="194" t="s">
        <v>509</v>
      </c>
      <c r="C244" s="194"/>
      <c r="D244" s="194"/>
      <c r="E244" s="403"/>
      <c r="F244" s="403"/>
      <c r="G244" s="403"/>
      <c r="H244" s="403"/>
      <c r="I244" s="403"/>
      <c r="J244" s="193"/>
      <c r="K244" s="193"/>
      <c r="L244" s="193"/>
    </row>
    <row r="245" spans="1:12" ht="18.75">
      <c r="A245" s="177"/>
      <c r="B245" s="194" t="s">
        <v>510</v>
      </c>
      <c r="C245" s="194"/>
      <c r="D245" s="194"/>
      <c r="E245" s="403"/>
      <c r="F245" s="403"/>
      <c r="G245" s="403"/>
      <c r="H245" s="403"/>
      <c r="I245" s="403"/>
      <c r="J245" s="193"/>
      <c r="K245" s="193"/>
      <c r="L245" s="193"/>
    </row>
    <row r="246" spans="1:12" ht="18.75">
      <c r="A246" s="177"/>
      <c r="B246" s="194" t="s">
        <v>511</v>
      </c>
      <c r="C246" s="194"/>
      <c r="D246" s="194"/>
      <c r="E246" s="403"/>
      <c r="F246" s="403"/>
      <c r="G246" s="403"/>
      <c r="H246" s="403"/>
      <c r="I246" s="403"/>
      <c r="J246" s="193"/>
      <c r="K246" s="193"/>
      <c r="L246" s="193"/>
    </row>
    <row r="247" spans="1:12" ht="18.75">
      <c r="A247" s="177"/>
      <c r="B247" s="194" t="s">
        <v>512</v>
      </c>
      <c r="C247" s="194"/>
      <c r="D247" s="194"/>
      <c r="E247" s="403"/>
      <c r="F247" s="403"/>
      <c r="G247" s="403"/>
      <c r="H247" s="403"/>
      <c r="I247" s="403"/>
      <c r="J247" s="193"/>
      <c r="K247" s="193"/>
      <c r="L247" s="193"/>
    </row>
    <row r="248" spans="2:9" ht="18">
      <c r="B248" s="404"/>
      <c r="C248" s="404"/>
      <c r="D248" s="404"/>
      <c r="E248" s="404"/>
      <c r="F248" s="404"/>
      <c r="G248" s="404"/>
      <c r="H248" s="404"/>
      <c r="I248" s="404"/>
    </row>
  </sheetData>
  <mergeCells count="13">
    <mergeCell ref="E5:E7"/>
    <mergeCell ref="F5:K5"/>
    <mergeCell ref="L5:L7"/>
    <mergeCell ref="F6:F7"/>
    <mergeCell ref="G6:K6"/>
    <mergeCell ref="A5:A7"/>
    <mergeCell ref="B5:B7"/>
    <mergeCell ref="C5:C7"/>
    <mergeCell ref="D5:D7"/>
    <mergeCell ref="A1:L1"/>
    <mergeCell ref="A2:L2"/>
    <mergeCell ref="A3:L3"/>
    <mergeCell ref="E4:L4"/>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L50"/>
  <sheetViews>
    <sheetView workbookViewId="0" topLeftCell="A1">
      <selection activeCell="J3" sqref="J3:K3"/>
    </sheetView>
  </sheetViews>
  <sheetFormatPr defaultColWidth="9.140625" defaultRowHeight="12.75"/>
  <cols>
    <col min="2" max="2" width="40.57421875" style="0" customWidth="1"/>
    <col min="11" max="11" width="14.421875" style="0" customWidth="1"/>
  </cols>
  <sheetData>
    <row r="1" spans="1:12" ht="66" customHeight="1">
      <c r="A1" s="446" t="s">
        <v>547</v>
      </c>
      <c r="B1" s="447"/>
      <c r="C1" s="447"/>
      <c r="D1" s="447"/>
      <c r="E1" s="447"/>
      <c r="F1" s="447"/>
      <c r="G1" s="447"/>
      <c r="H1" s="447"/>
      <c r="I1" s="447"/>
      <c r="J1" s="447"/>
      <c r="K1" s="447"/>
      <c r="L1" s="199"/>
    </row>
    <row r="2" spans="1:12" ht="18.75">
      <c r="A2" s="327" t="s">
        <v>545</v>
      </c>
      <c r="B2" s="327"/>
      <c r="C2" s="327"/>
      <c r="D2" s="327"/>
      <c r="E2" s="327"/>
      <c r="F2" s="327"/>
      <c r="G2" s="327"/>
      <c r="H2" s="327"/>
      <c r="I2" s="327"/>
      <c r="J2" s="327"/>
      <c r="K2" s="327"/>
      <c r="L2" s="199"/>
    </row>
    <row r="3" spans="1:12" ht="36" customHeight="1">
      <c r="A3" s="405"/>
      <c r="B3" s="405"/>
      <c r="C3" s="373"/>
      <c r="D3" s="405"/>
      <c r="E3" s="405"/>
      <c r="F3" s="405"/>
      <c r="G3" s="405"/>
      <c r="H3" s="405"/>
      <c r="I3" s="405"/>
      <c r="J3" s="435" t="s">
        <v>361</v>
      </c>
      <c r="K3" s="435"/>
      <c r="L3" s="200"/>
    </row>
    <row r="4" spans="1:12" ht="16.5">
      <c r="A4" s="437" t="s">
        <v>514</v>
      </c>
      <c r="B4" s="437" t="s">
        <v>362</v>
      </c>
      <c r="C4" s="443" t="s">
        <v>363</v>
      </c>
      <c r="D4" s="444"/>
      <c r="E4" s="444"/>
      <c r="F4" s="445"/>
      <c r="G4" s="432" t="s">
        <v>364</v>
      </c>
      <c r="H4" s="437" t="s">
        <v>365</v>
      </c>
      <c r="I4" s="437"/>
      <c r="J4" s="437"/>
      <c r="K4" s="437" t="s">
        <v>521</v>
      </c>
      <c r="L4" s="200"/>
    </row>
    <row r="5" spans="1:12" ht="15">
      <c r="A5" s="437"/>
      <c r="B5" s="437"/>
      <c r="C5" s="437" t="s">
        <v>366</v>
      </c>
      <c r="D5" s="443" t="s">
        <v>367</v>
      </c>
      <c r="E5" s="444"/>
      <c r="F5" s="445"/>
      <c r="G5" s="433"/>
      <c r="H5" s="437" t="s">
        <v>368</v>
      </c>
      <c r="I5" s="437" t="s">
        <v>524</v>
      </c>
      <c r="J5" s="437" t="s">
        <v>525</v>
      </c>
      <c r="K5" s="437"/>
      <c r="L5" s="199"/>
    </row>
    <row r="6" spans="1:12" ht="15">
      <c r="A6" s="437"/>
      <c r="B6" s="437"/>
      <c r="C6" s="437"/>
      <c r="D6" s="437" t="s">
        <v>368</v>
      </c>
      <c r="E6" s="443" t="s">
        <v>369</v>
      </c>
      <c r="F6" s="445"/>
      <c r="G6" s="433"/>
      <c r="H6" s="437"/>
      <c r="I6" s="437"/>
      <c r="J6" s="437"/>
      <c r="K6" s="437"/>
      <c r="L6" s="199"/>
    </row>
    <row r="7" spans="1:12" ht="72">
      <c r="A7" s="437"/>
      <c r="B7" s="437"/>
      <c r="C7" s="437"/>
      <c r="D7" s="437"/>
      <c r="E7" s="204" t="s">
        <v>370</v>
      </c>
      <c r="F7" s="204" t="s">
        <v>371</v>
      </c>
      <c r="G7" s="434"/>
      <c r="H7" s="437"/>
      <c r="I7" s="437"/>
      <c r="J7" s="437"/>
      <c r="K7" s="437"/>
      <c r="L7" s="199"/>
    </row>
    <row r="8" spans="1:12" ht="15">
      <c r="A8" s="406">
        <v>1</v>
      </c>
      <c r="B8" s="406">
        <v>2</v>
      </c>
      <c r="C8" s="207">
        <v>3</v>
      </c>
      <c r="D8" s="406">
        <v>4</v>
      </c>
      <c r="E8" s="406">
        <v>5</v>
      </c>
      <c r="F8" s="406">
        <v>6</v>
      </c>
      <c r="G8" s="406">
        <v>7</v>
      </c>
      <c r="H8" s="406">
        <v>8</v>
      </c>
      <c r="I8" s="406">
        <v>9</v>
      </c>
      <c r="J8" s="406">
        <v>10</v>
      </c>
      <c r="K8" s="209">
        <v>11</v>
      </c>
      <c r="L8" s="199"/>
    </row>
    <row r="9" spans="1:12" ht="25.5">
      <c r="A9" s="201" t="s">
        <v>686</v>
      </c>
      <c r="B9" s="202" t="s">
        <v>372</v>
      </c>
      <c r="C9" s="201"/>
      <c r="D9" s="201"/>
      <c r="E9" s="201"/>
      <c r="F9" s="201"/>
      <c r="G9" s="201"/>
      <c r="H9" s="203">
        <f>H10+H37+H39</f>
        <v>10200</v>
      </c>
      <c r="I9" s="203">
        <f>I10+I37+I39</f>
        <v>9900</v>
      </c>
      <c r="J9" s="203">
        <f>J10+J37+J39</f>
        <v>300</v>
      </c>
      <c r="K9" s="204"/>
      <c r="L9" s="199"/>
    </row>
    <row r="10" spans="1:12" ht="24">
      <c r="A10" s="201" t="s">
        <v>527</v>
      </c>
      <c r="B10" s="202" t="s">
        <v>373</v>
      </c>
      <c r="C10" s="201"/>
      <c r="D10" s="201"/>
      <c r="E10" s="201"/>
      <c r="F10" s="201"/>
      <c r="G10" s="201"/>
      <c r="H10" s="203">
        <f>H11+H17+H24+H30</f>
        <v>7400</v>
      </c>
      <c r="I10" s="203">
        <f>I11+I17+I24+I30</f>
        <v>7400</v>
      </c>
      <c r="J10" s="203">
        <f>J11+J17+J24+J30</f>
        <v>0</v>
      </c>
      <c r="K10" s="204" t="s">
        <v>374</v>
      </c>
      <c r="L10" s="199"/>
    </row>
    <row r="11" spans="1:12" ht="12.75">
      <c r="A11" s="201"/>
      <c r="B11" s="216" t="s">
        <v>375</v>
      </c>
      <c r="C11" s="201"/>
      <c r="D11" s="216"/>
      <c r="E11" s="216"/>
      <c r="F11" s="216"/>
      <c r="G11" s="216"/>
      <c r="H11" s="217">
        <f>I11+J11</f>
        <v>249</v>
      </c>
      <c r="I11" s="217">
        <f>SUM(I12:I16)</f>
        <v>249</v>
      </c>
      <c r="J11" s="217">
        <f>SUM(J12:J16)</f>
        <v>0</v>
      </c>
      <c r="K11" s="204" t="s">
        <v>376</v>
      </c>
      <c r="L11" s="205"/>
    </row>
    <row r="12" spans="1:12" ht="48">
      <c r="A12" s="207">
        <v>1</v>
      </c>
      <c r="B12" s="208" t="s">
        <v>377</v>
      </c>
      <c r="C12" s="209" t="s">
        <v>378</v>
      </c>
      <c r="D12" s="210">
        <v>3737</v>
      </c>
      <c r="E12" s="210">
        <v>2787</v>
      </c>
      <c r="F12" s="210">
        <f>D12-E12</f>
        <v>950</v>
      </c>
      <c r="G12" s="210">
        <f>2525+126</f>
        <v>2651</v>
      </c>
      <c r="H12" s="211">
        <f>I12+J12</f>
        <v>60</v>
      </c>
      <c r="I12" s="210">
        <v>60</v>
      </c>
      <c r="J12" s="210">
        <v>0</v>
      </c>
      <c r="K12" s="212" t="s">
        <v>376</v>
      </c>
      <c r="L12" s="205"/>
    </row>
    <row r="13" spans="1:12" ht="48">
      <c r="A13" s="207">
        <v>2</v>
      </c>
      <c r="B13" s="208" t="s">
        <v>379</v>
      </c>
      <c r="C13" s="209" t="s">
        <v>380</v>
      </c>
      <c r="D13" s="210">
        <v>2910</v>
      </c>
      <c r="E13" s="210">
        <v>2172</v>
      </c>
      <c r="F13" s="210">
        <f>D13-E13</f>
        <v>738</v>
      </c>
      <c r="G13" s="210">
        <f>2054+60</f>
        <v>2114</v>
      </c>
      <c r="H13" s="211">
        <f>I13+J13</f>
        <v>60</v>
      </c>
      <c r="I13" s="210">
        <v>60</v>
      </c>
      <c r="J13" s="210">
        <v>0</v>
      </c>
      <c r="K13" s="209" t="s">
        <v>376</v>
      </c>
      <c r="L13" s="206"/>
    </row>
    <row r="14" spans="1:12" ht="48">
      <c r="A14" s="207">
        <v>3</v>
      </c>
      <c r="B14" s="208" t="s">
        <v>381</v>
      </c>
      <c r="C14" s="209" t="s">
        <v>382</v>
      </c>
      <c r="D14" s="210">
        <v>2836</v>
      </c>
      <c r="E14" s="210">
        <v>2216</v>
      </c>
      <c r="F14" s="210">
        <f>D14-E14</f>
        <v>620</v>
      </c>
      <c r="G14" s="210">
        <f>2135+18</f>
        <v>2153</v>
      </c>
      <c r="H14" s="211">
        <v>60</v>
      </c>
      <c r="I14" s="210">
        <v>60</v>
      </c>
      <c r="J14" s="210">
        <v>0</v>
      </c>
      <c r="K14" s="209" t="s">
        <v>376</v>
      </c>
      <c r="L14" s="213"/>
    </row>
    <row r="15" spans="1:12" ht="48">
      <c r="A15" s="207">
        <v>4</v>
      </c>
      <c r="B15" s="208" t="s">
        <v>383</v>
      </c>
      <c r="C15" s="209" t="s">
        <v>384</v>
      </c>
      <c r="D15" s="210">
        <v>3290</v>
      </c>
      <c r="E15" s="210">
        <v>2856</v>
      </c>
      <c r="F15" s="210">
        <f>D15-E15</f>
        <v>434</v>
      </c>
      <c r="G15" s="210">
        <f>2804+13</f>
        <v>2817</v>
      </c>
      <c r="H15" s="211">
        <v>39</v>
      </c>
      <c r="I15" s="210">
        <v>39</v>
      </c>
      <c r="J15" s="210">
        <v>0</v>
      </c>
      <c r="K15" s="209" t="s">
        <v>376</v>
      </c>
      <c r="L15" s="213"/>
    </row>
    <row r="16" spans="1:12" ht="25.5">
      <c r="A16" s="207">
        <v>5</v>
      </c>
      <c r="B16" s="214" t="s">
        <v>385</v>
      </c>
      <c r="C16" s="209"/>
      <c r="D16" s="214"/>
      <c r="E16" s="214"/>
      <c r="F16" s="214"/>
      <c r="G16" s="215"/>
      <c r="H16" s="211">
        <v>30</v>
      </c>
      <c r="I16" s="211">
        <v>30</v>
      </c>
      <c r="J16" s="211">
        <v>0</v>
      </c>
      <c r="K16" s="209" t="s">
        <v>376</v>
      </c>
      <c r="L16" s="213"/>
    </row>
    <row r="17" spans="1:12" ht="12.75">
      <c r="A17" s="201"/>
      <c r="B17" s="216" t="s">
        <v>386</v>
      </c>
      <c r="C17" s="204"/>
      <c r="D17" s="216"/>
      <c r="E17" s="216"/>
      <c r="F17" s="216"/>
      <c r="G17" s="216"/>
      <c r="H17" s="217">
        <f aca="true" t="shared" si="0" ref="H17:H36">I17+J17</f>
        <v>2678</v>
      </c>
      <c r="I17" s="217">
        <f>SUM(I18:I23)</f>
        <v>2678</v>
      </c>
      <c r="J17" s="217">
        <f>SUM(J18:J23)</f>
        <v>0</v>
      </c>
      <c r="K17" s="204" t="s">
        <v>376</v>
      </c>
      <c r="L17" s="213"/>
    </row>
    <row r="18" spans="1:12" ht="48">
      <c r="A18" s="207">
        <v>1</v>
      </c>
      <c r="B18" s="214" t="s">
        <v>387</v>
      </c>
      <c r="C18" s="209" t="s">
        <v>388</v>
      </c>
      <c r="D18" s="215">
        <v>4795</v>
      </c>
      <c r="E18" s="215">
        <v>3315</v>
      </c>
      <c r="F18" s="215">
        <f>D18-E18</f>
        <v>1480</v>
      </c>
      <c r="G18" s="215">
        <f>353+518+1912</f>
        <v>2783</v>
      </c>
      <c r="H18" s="211">
        <f t="shared" si="0"/>
        <v>115</v>
      </c>
      <c r="I18" s="211">
        <v>115</v>
      </c>
      <c r="J18" s="211">
        <v>0</v>
      </c>
      <c r="K18" s="209" t="s">
        <v>376</v>
      </c>
      <c r="L18" s="205"/>
    </row>
    <row r="19" spans="1:12" ht="48">
      <c r="A19" s="207">
        <v>2</v>
      </c>
      <c r="B19" s="214" t="s">
        <v>389</v>
      </c>
      <c r="C19" s="209" t="s">
        <v>390</v>
      </c>
      <c r="D19" s="215">
        <v>11016</v>
      </c>
      <c r="E19" s="215">
        <v>7544</v>
      </c>
      <c r="F19" s="215">
        <v>3471</v>
      </c>
      <c r="G19" s="215">
        <f>256+6722</f>
        <v>6978</v>
      </c>
      <c r="H19" s="211">
        <f t="shared" si="0"/>
        <v>387</v>
      </c>
      <c r="I19" s="211">
        <v>387</v>
      </c>
      <c r="J19" s="211">
        <v>0</v>
      </c>
      <c r="K19" s="209" t="s">
        <v>376</v>
      </c>
      <c r="L19" s="218"/>
    </row>
    <row r="20" spans="1:12" ht="48">
      <c r="A20" s="207">
        <v>3</v>
      </c>
      <c r="B20" s="214" t="s">
        <v>391</v>
      </c>
      <c r="C20" s="209" t="s">
        <v>392</v>
      </c>
      <c r="D20" s="215">
        <v>8814</v>
      </c>
      <c r="E20" s="215">
        <v>6604</v>
      </c>
      <c r="F20" s="215">
        <v>2210</v>
      </c>
      <c r="G20" s="215">
        <f>430+824+2350</f>
        <v>3604</v>
      </c>
      <c r="H20" s="211">
        <f t="shared" si="0"/>
        <v>551</v>
      </c>
      <c r="I20" s="211">
        <v>551</v>
      </c>
      <c r="J20" s="211">
        <v>0</v>
      </c>
      <c r="K20" s="209" t="s">
        <v>376</v>
      </c>
      <c r="L20" s="205"/>
    </row>
    <row r="21" spans="1:12" ht="48">
      <c r="A21" s="207">
        <v>4</v>
      </c>
      <c r="B21" s="214" t="s">
        <v>393</v>
      </c>
      <c r="C21" s="209" t="s">
        <v>394</v>
      </c>
      <c r="D21" s="215">
        <v>7307</v>
      </c>
      <c r="E21" s="215">
        <v>5442</v>
      </c>
      <c r="F21" s="215">
        <v>1864</v>
      </c>
      <c r="G21" s="215">
        <f>477+1269+2357</f>
        <v>4103</v>
      </c>
      <c r="H21" s="211">
        <f t="shared" si="0"/>
        <v>785</v>
      </c>
      <c r="I21" s="211">
        <v>785</v>
      </c>
      <c r="J21" s="211">
        <v>0</v>
      </c>
      <c r="K21" s="209" t="s">
        <v>376</v>
      </c>
      <c r="L21" s="205"/>
    </row>
    <row r="22" spans="1:12" ht="48">
      <c r="A22" s="207">
        <v>5</v>
      </c>
      <c r="B22" s="214" t="s">
        <v>395</v>
      </c>
      <c r="C22" s="209" t="s">
        <v>396</v>
      </c>
      <c r="D22" s="215">
        <v>3199</v>
      </c>
      <c r="E22" s="215">
        <v>2369</v>
      </c>
      <c r="F22" s="215">
        <f>D22-E22</f>
        <v>830</v>
      </c>
      <c r="G22" s="215">
        <f>138+1800</f>
        <v>1938</v>
      </c>
      <c r="H22" s="211">
        <f t="shared" si="0"/>
        <v>100</v>
      </c>
      <c r="I22" s="211">
        <v>100</v>
      </c>
      <c r="J22" s="211">
        <v>0</v>
      </c>
      <c r="K22" s="209" t="s">
        <v>376</v>
      </c>
      <c r="L22" s="205"/>
    </row>
    <row r="23" spans="1:12" ht="48">
      <c r="A23" s="207">
        <v>6</v>
      </c>
      <c r="B23" s="214" t="s">
        <v>397</v>
      </c>
      <c r="C23" s="209" t="s">
        <v>398</v>
      </c>
      <c r="D23" s="215">
        <v>4303</v>
      </c>
      <c r="E23" s="215">
        <v>3227</v>
      </c>
      <c r="F23" s="215">
        <f>D23-E23</f>
        <v>1076</v>
      </c>
      <c r="G23" s="215">
        <f>400+840+1100</f>
        <v>2340</v>
      </c>
      <c r="H23" s="211">
        <f t="shared" si="0"/>
        <v>740</v>
      </c>
      <c r="I23" s="211">
        <v>740</v>
      </c>
      <c r="J23" s="211">
        <v>0</v>
      </c>
      <c r="K23" s="209" t="s">
        <v>376</v>
      </c>
      <c r="L23" s="205"/>
    </row>
    <row r="24" spans="1:12" ht="12.75">
      <c r="A24" s="201"/>
      <c r="B24" s="216" t="s">
        <v>110</v>
      </c>
      <c r="C24" s="204"/>
      <c r="D24" s="219"/>
      <c r="E24" s="219"/>
      <c r="F24" s="219"/>
      <c r="G24" s="219"/>
      <c r="H24" s="217">
        <f t="shared" si="0"/>
        <v>3848</v>
      </c>
      <c r="I24" s="217">
        <f>SUM(I25:I29)</f>
        <v>3848</v>
      </c>
      <c r="J24" s="217">
        <f>SUM(J25:J29)</f>
        <v>0</v>
      </c>
      <c r="K24" s="204" t="s">
        <v>376</v>
      </c>
      <c r="L24" s="205"/>
    </row>
    <row r="25" spans="1:12" ht="48">
      <c r="A25" s="207">
        <v>1</v>
      </c>
      <c r="B25" s="214" t="s">
        <v>399</v>
      </c>
      <c r="C25" s="209" t="s">
        <v>400</v>
      </c>
      <c r="D25" s="215">
        <v>5792</v>
      </c>
      <c r="E25" s="215">
        <v>4278</v>
      </c>
      <c r="F25" s="215">
        <f>D25-E25</f>
        <v>1514</v>
      </c>
      <c r="G25" s="215">
        <f>42</f>
        <v>42</v>
      </c>
      <c r="H25" s="211">
        <f t="shared" si="0"/>
        <v>1200</v>
      </c>
      <c r="I25" s="211">
        <v>1200</v>
      </c>
      <c r="J25" s="211">
        <v>0</v>
      </c>
      <c r="K25" s="209" t="s">
        <v>376</v>
      </c>
      <c r="L25" s="205"/>
    </row>
    <row r="26" spans="1:12" ht="48">
      <c r="A26" s="207">
        <v>2</v>
      </c>
      <c r="B26" s="214" t="s">
        <v>401</v>
      </c>
      <c r="C26" s="209" t="s">
        <v>402</v>
      </c>
      <c r="D26" s="215">
        <v>2790</v>
      </c>
      <c r="E26" s="215">
        <v>2089</v>
      </c>
      <c r="F26" s="215">
        <f>D26-E26</f>
        <v>701</v>
      </c>
      <c r="G26" s="215">
        <f>92</f>
        <v>92</v>
      </c>
      <c r="H26" s="211">
        <f t="shared" si="0"/>
        <v>800</v>
      </c>
      <c r="I26" s="211">
        <v>800</v>
      </c>
      <c r="J26" s="211">
        <v>0</v>
      </c>
      <c r="K26" s="209" t="s">
        <v>376</v>
      </c>
      <c r="L26" s="218"/>
    </row>
    <row r="27" spans="1:12" ht="48">
      <c r="A27" s="207">
        <v>3</v>
      </c>
      <c r="B27" s="214" t="s">
        <v>403</v>
      </c>
      <c r="C27" s="209" t="s">
        <v>404</v>
      </c>
      <c r="D27" s="215">
        <v>3257</v>
      </c>
      <c r="E27" s="215">
        <v>2417</v>
      </c>
      <c r="F27" s="215">
        <f>D27-E27</f>
        <v>840</v>
      </c>
      <c r="G27" s="215">
        <f>72</f>
        <v>72</v>
      </c>
      <c r="H27" s="211">
        <f t="shared" si="0"/>
        <v>1000</v>
      </c>
      <c r="I27" s="211">
        <v>1000</v>
      </c>
      <c r="J27" s="211">
        <v>0</v>
      </c>
      <c r="K27" s="209" t="s">
        <v>376</v>
      </c>
      <c r="L27" s="205"/>
    </row>
    <row r="28" spans="1:12" ht="48">
      <c r="A28" s="207">
        <v>4</v>
      </c>
      <c r="B28" s="214" t="s">
        <v>405</v>
      </c>
      <c r="C28" s="209" t="s">
        <v>406</v>
      </c>
      <c r="D28" s="215">
        <v>883</v>
      </c>
      <c r="E28" s="215">
        <v>486</v>
      </c>
      <c r="F28" s="215">
        <f>D28-E28</f>
        <v>397</v>
      </c>
      <c r="G28" s="215">
        <f>20</f>
        <v>20</v>
      </c>
      <c r="H28" s="211">
        <f t="shared" si="0"/>
        <v>486</v>
      </c>
      <c r="I28" s="211">
        <f>486</f>
        <v>486</v>
      </c>
      <c r="J28" s="211">
        <v>0</v>
      </c>
      <c r="K28" s="209" t="s">
        <v>376</v>
      </c>
      <c r="L28" s="205"/>
    </row>
    <row r="29" spans="1:12" ht="48">
      <c r="A29" s="207">
        <v>5</v>
      </c>
      <c r="B29" s="214" t="s">
        <v>407</v>
      </c>
      <c r="C29" s="209" t="s">
        <v>408</v>
      </c>
      <c r="D29" s="215">
        <v>487</v>
      </c>
      <c r="E29" s="215">
        <v>362</v>
      </c>
      <c r="F29" s="215">
        <f>D29-E29</f>
        <v>125</v>
      </c>
      <c r="G29" s="215">
        <f>0</f>
        <v>0</v>
      </c>
      <c r="H29" s="211">
        <f t="shared" si="0"/>
        <v>362</v>
      </c>
      <c r="I29" s="211">
        <f>362</f>
        <v>362</v>
      </c>
      <c r="J29" s="211">
        <v>0</v>
      </c>
      <c r="K29" s="209" t="s">
        <v>376</v>
      </c>
      <c r="L29" s="205"/>
    </row>
    <row r="30" spans="1:12" ht="12.75">
      <c r="A30" s="201"/>
      <c r="B30" s="216" t="s">
        <v>409</v>
      </c>
      <c r="C30" s="204"/>
      <c r="D30" s="219"/>
      <c r="E30" s="219"/>
      <c r="F30" s="219"/>
      <c r="G30" s="219"/>
      <c r="H30" s="217">
        <f t="shared" si="0"/>
        <v>625</v>
      </c>
      <c r="I30" s="217">
        <f>SUM(I31:I36)</f>
        <v>625</v>
      </c>
      <c r="J30" s="217">
        <f>SUM(J31:J36)</f>
        <v>0</v>
      </c>
      <c r="K30" s="204" t="s">
        <v>376</v>
      </c>
      <c r="L30" s="205"/>
    </row>
    <row r="31" spans="1:12" ht="48">
      <c r="A31" s="207">
        <v>1</v>
      </c>
      <c r="B31" s="214" t="s">
        <v>410</v>
      </c>
      <c r="C31" s="209" t="s">
        <v>411</v>
      </c>
      <c r="D31" s="215">
        <v>503</v>
      </c>
      <c r="E31" s="215">
        <v>503</v>
      </c>
      <c r="F31" s="215">
        <v>0</v>
      </c>
      <c r="G31" s="215">
        <f>110+213</f>
        <v>323</v>
      </c>
      <c r="H31" s="211">
        <f t="shared" si="0"/>
        <v>100</v>
      </c>
      <c r="I31" s="211">
        <v>100</v>
      </c>
      <c r="J31" s="211">
        <v>0</v>
      </c>
      <c r="K31" s="209" t="s">
        <v>376</v>
      </c>
      <c r="L31" s="205"/>
    </row>
    <row r="32" spans="1:12" ht="48">
      <c r="A32" s="207">
        <v>2</v>
      </c>
      <c r="B32" s="214" t="s">
        <v>412</v>
      </c>
      <c r="C32" s="209" t="s">
        <v>413</v>
      </c>
      <c r="D32" s="215">
        <v>489</v>
      </c>
      <c r="E32" s="215">
        <v>489</v>
      </c>
      <c r="F32" s="215">
        <v>0</v>
      </c>
      <c r="G32" s="215">
        <f>110+214</f>
        <v>324</v>
      </c>
      <c r="H32" s="211">
        <f t="shared" si="0"/>
        <v>100</v>
      </c>
      <c r="I32" s="211">
        <v>100</v>
      </c>
      <c r="J32" s="211">
        <v>0</v>
      </c>
      <c r="K32" s="209" t="s">
        <v>376</v>
      </c>
      <c r="L32" s="218"/>
    </row>
    <row r="33" spans="1:12" ht="48">
      <c r="A33" s="207">
        <v>3</v>
      </c>
      <c r="B33" s="214" t="s">
        <v>414</v>
      </c>
      <c r="C33" s="209" t="s">
        <v>415</v>
      </c>
      <c r="D33" s="215">
        <v>502</v>
      </c>
      <c r="E33" s="215">
        <v>502</v>
      </c>
      <c r="F33" s="215"/>
      <c r="G33" s="215">
        <f>120+216</f>
        <v>336</v>
      </c>
      <c r="H33" s="211">
        <f t="shared" si="0"/>
        <v>100</v>
      </c>
      <c r="I33" s="211">
        <v>100</v>
      </c>
      <c r="J33" s="211">
        <v>0</v>
      </c>
      <c r="K33" s="209" t="s">
        <v>376</v>
      </c>
      <c r="L33" s="205"/>
    </row>
    <row r="34" spans="1:12" ht="48">
      <c r="A34" s="207">
        <v>4</v>
      </c>
      <c r="B34" s="214" t="s">
        <v>416</v>
      </c>
      <c r="C34" s="209" t="s">
        <v>417</v>
      </c>
      <c r="D34" s="215">
        <v>645</v>
      </c>
      <c r="E34" s="215">
        <v>645</v>
      </c>
      <c r="F34" s="215"/>
      <c r="G34" s="215">
        <f>0</f>
        <v>0</v>
      </c>
      <c r="H34" s="211">
        <f t="shared" si="0"/>
        <v>250</v>
      </c>
      <c r="I34" s="211">
        <v>250</v>
      </c>
      <c r="J34" s="211">
        <v>0</v>
      </c>
      <c r="K34" s="209" t="s">
        <v>376</v>
      </c>
      <c r="L34" s="205"/>
    </row>
    <row r="35" spans="1:12" ht="48">
      <c r="A35" s="207">
        <v>5</v>
      </c>
      <c r="B35" s="214" t="s">
        <v>418</v>
      </c>
      <c r="C35" s="209" t="s">
        <v>419</v>
      </c>
      <c r="D35" s="215">
        <v>573</v>
      </c>
      <c r="E35" s="215">
        <v>573</v>
      </c>
      <c r="F35" s="215"/>
      <c r="G35" s="215">
        <f>548</f>
        <v>548</v>
      </c>
      <c r="H35" s="211">
        <f t="shared" si="0"/>
        <v>25</v>
      </c>
      <c r="I35" s="211">
        <f>E35-G35</f>
        <v>25</v>
      </c>
      <c r="J35" s="211">
        <v>0</v>
      </c>
      <c r="K35" s="209" t="s">
        <v>376</v>
      </c>
      <c r="L35" s="205"/>
    </row>
    <row r="36" spans="1:12" ht="48">
      <c r="A36" s="207">
        <v>6</v>
      </c>
      <c r="B36" s="214" t="s">
        <v>420</v>
      </c>
      <c r="C36" s="209" t="s">
        <v>421</v>
      </c>
      <c r="D36" s="215"/>
      <c r="E36" s="215"/>
      <c r="F36" s="215"/>
      <c r="G36" s="215">
        <v>274</v>
      </c>
      <c r="H36" s="211">
        <f t="shared" si="0"/>
        <v>50</v>
      </c>
      <c r="I36" s="211">
        <v>50</v>
      </c>
      <c r="J36" s="211">
        <v>0</v>
      </c>
      <c r="K36" s="209" t="s">
        <v>376</v>
      </c>
      <c r="L36" s="205"/>
    </row>
    <row r="37" spans="1:12" ht="38.25">
      <c r="A37" s="201" t="s">
        <v>555</v>
      </c>
      <c r="B37" s="216" t="s">
        <v>422</v>
      </c>
      <c r="C37" s="204"/>
      <c r="D37" s="216"/>
      <c r="E37" s="216"/>
      <c r="F37" s="216"/>
      <c r="G37" s="216"/>
      <c r="H37" s="217">
        <f>SUM(H38:H38)</f>
        <v>2500</v>
      </c>
      <c r="I37" s="217">
        <f>SUM(I38:I38)</f>
        <v>2500</v>
      </c>
      <c r="J37" s="217">
        <f>SUM(J38:J38)</f>
        <v>0</v>
      </c>
      <c r="K37" s="204" t="s">
        <v>423</v>
      </c>
      <c r="L37" s="205"/>
    </row>
    <row r="38" spans="1:12" ht="48">
      <c r="A38" s="207">
        <v>1</v>
      </c>
      <c r="B38" s="214" t="s">
        <v>424</v>
      </c>
      <c r="C38" s="209" t="s">
        <v>425</v>
      </c>
      <c r="D38" s="215">
        <v>5150</v>
      </c>
      <c r="E38" s="215">
        <v>5150</v>
      </c>
      <c r="F38" s="214">
        <v>0</v>
      </c>
      <c r="G38" s="214">
        <v>0</v>
      </c>
      <c r="H38" s="211">
        <f aca="true" t="shared" si="1" ref="H38:H47">I38+J38</f>
        <v>2500</v>
      </c>
      <c r="I38" s="211">
        <v>2500</v>
      </c>
      <c r="J38" s="211">
        <v>0</v>
      </c>
      <c r="K38" s="209"/>
      <c r="L38" s="205"/>
    </row>
    <row r="39" spans="1:12" ht="25.5">
      <c r="A39" s="201" t="s">
        <v>560</v>
      </c>
      <c r="B39" s="216" t="s">
        <v>426</v>
      </c>
      <c r="C39" s="204"/>
      <c r="D39" s="219"/>
      <c r="E39" s="219"/>
      <c r="F39" s="216"/>
      <c r="G39" s="216"/>
      <c r="H39" s="217">
        <f t="shared" si="1"/>
        <v>300</v>
      </c>
      <c r="I39" s="217">
        <v>0</v>
      </c>
      <c r="J39" s="217">
        <v>300</v>
      </c>
      <c r="K39" s="204" t="s">
        <v>374</v>
      </c>
      <c r="L39" s="218"/>
    </row>
    <row r="40" spans="1:12" ht="36">
      <c r="A40" s="201" t="s">
        <v>687</v>
      </c>
      <c r="B40" s="216" t="s">
        <v>427</v>
      </c>
      <c r="C40" s="204"/>
      <c r="D40" s="216"/>
      <c r="E40" s="216"/>
      <c r="F40" s="216"/>
      <c r="G40" s="216"/>
      <c r="H40" s="217">
        <f t="shared" si="1"/>
        <v>2800</v>
      </c>
      <c r="I40" s="217">
        <f>SUM(I41:I42)</f>
        <v>2300</v>
      </c>
      <c r="J40" s="217">
        <f>SUM(J41:J42)</f>
        <v>500</v>
      </c>
      <c r="K40" s="204" t="s">
        <v>428</v>
      </c>
      <c r="L40" s="205"/>
    </row>
    <row r="41" spans="1:12" ht="25.5">
      <c r="A41" s="207" t="s">
        <v>527</v>
      </c>
      <c r="B41" s="214" t="s">
        <v>429</v>
      </c>
      <c r="C41" s="209"/>
      <c r="D41" s="214"/>
      <c r="E41" s="214"/>
      <c r="F41" s="214"/>
      <c r="G41" s="214"/>
      <c r="H41" s="211">
        <f t="shared" si="1"/>
        <v>500</v>
      </c>
      <c r="I41" s="211">
        <v>0</v>
      </c>
      <c r="J41" s="211">
        <v>500</v>
      </c>
      <c r="K41" s="209" t="s">
        <v>376</v>
      </c>
      <c r="L41" s="218"/>
    </row>
    <row r="42" spans="1:12" ht="38.25">
      <c r="A42" s="207" t="s">
        <v>555</v>
      </c>
      <c r="B42" s="214" t="s">
        <v>430</v>
      </c>
      <c r="C42" s="209"/>
      <c r="D42" s="215">
        <v>2800</v>
      </c>
      <c r="E42" s="215">
        <v>2800</v>
      </c>
      <c r="F42" s="215">
        <v>0</v>
      </c>
      <c r="G42" s="214"/>
      <c r="H42" s="211">
        <f t="shared" si="1"/>
        <v>2300</v>
      </c>
      <c r="I42" s="211">
        <v>2300</v>
      </c>
      <c r="J42" s="211">
        <v>0</v>
      </c>
      <c r="K42" s="209" t="s">
        <v>376</v>
      </c>
      <c r="L42" s="218"/>
    </row>
    <row r="43" spans="1:12" ht="38.25">
      <c r="A43" s="201" t="s">
        <v>431</v>
      </c>
      <c r="B43" s="216" t="s">
        <v>432</v>
      </c>
      <c r="C43" s="204"/>
      <c r="D43" s="216"/>
      <c r="E43" s="216"/>
      <c r="F43" s="216"/>
      <c r="G43" s="216"/>
      <c r="H43" s="217">
        <f t="shared" si="1"/>
        <v>650</v>
      </c>
      <c r="I43" s="217"/>
      <c r="J43" s="217">
        <f>SUM(J44:J46)</f>
        <v>650</v>
      </c>
      <c r="K43" s="204" t="s">
        <v>374</v>
      </c>
      <c r="L43" s="205"/>
    </row>
    <row r="44" spans="1:12" ht="48">
      <c r="A44" s="207"/>
      <c r="B44" s="214" t="s">
        <v>433</v>
      </c>
      <c r="C44" s="209" t="s">
        <v>434</v>
      </c>
      <c r="D44" s="214"/>
      <c r="E44" s="214">
        <v>626</v>
      </c>
      <c r="F44" s="214"/>
      <c r="G44" s="214">
        <v>450</v>
      </c>
      <c r="H44" s="211">
        <f t="shared" si="1"/>
        <v>180</v>
      </c>
      <c r="I44" s="211">
        <v>0</v>
      </c>
      <c r="J44" s="211">
        <v>180</v>
      </c>
      <c r="K44" s="209" t="s">
        <v>376</v>
      </c>
      <c r="L44" s="205"/>
    </row>
    <row r="45" spans="1:12" ht="25.5">
      <c r="A45" s="207"/>
      <c r="B45" s="214" t="s">
        <v>435</v>
      </c>
      <c r="C45" s="209"/>
      <c r="D45" s="214"/>
      <c r="E45" s="214"/>
      <c r="F45" s="214"/>
      <c r="G45" s="214"/>
      <c r="H45" s="211">
        <f t="shared" si="1"/>
        <v>370</v>
      </c>
      <c r="I45" s="211">
        <v>0</v>
      </c>
      <c r="J45" s="211">
        <v>370</v>
      </c>
      <c r="K45" s="209" t="s">
        <v>376</v>
      </c>
      <c r="L45" s="218"/>
    </row>
    <row r="46" spans="1:12" ht="25.5">
      <c r="A46" s="207"/>
      <c r="B46" s="214" t="s">
        <v>436</v>
      </c>
      <c r="C46" s="209"/>
      <c r="D46" s="214"/>
      <c r="E46" s="214"/>
      <c r="F46" s="214"/>
      <c r="G46" s="214"/>
      <c r="H46" s="211">
        <f t="shared" si="1"/>
        <v>100</v>
      </c>
      <c r="I46" s="211">
        <v>0</v>
      </c>
      <c r="J46" s="211">
        <v>100</v>
      </c>
      <c r="K46" s="209" t="s">
        <v>376</v>
      </c>
      <c r="L46" s="205"/>
    </row>
    <row r="47" spans="1:12" ht="36">
      <c r="A47" s="201" t="s">
        <v>437</v>
      </c>
      <c r="B47" s="216" t="s">
        <v>438</v>
      </c>
      <c r="C47" s="204"/>
      <c r="D47" s="216"/>
      <c r="E47" s="216"/>
      <c r="F47" s="216"/>
      <c r="G47" s="216"/>
      <c r="H47" s="217">
        <f t="shared" si="1"/>
        <v>300</v>
      </c>
      <c r="I47" s="217">
        <v>300</v>
      </c>
      <c r="J47" s="217">
        <v>0</v>
      </c>
      <c r="K47" s="204" t="s">
        <v>439</v>
      </c>
      <c r="L47" s="205"/>
    </row>
    <row r="48" spans="1:12" ht="14.25">
      <c r="A48" s="220"/>
      <c r="B48" s="220" t="s">
        <v>440</v>
      </c>
      <c r="C48" s="221"/>
      <c r="D48" s="220"/>
      <c r="E48" s="220"/>
      <c r="F48" s="220"/>
      <c r="G48" s="220"/>
      <c r="H48" s="222">
        <f>H9+H40+H43+H47</f>
        <v>13950</v>
      </c>
      <c r="I48" s="222">
        <f>I9+I40+I43+I47</f>
        <v>12500</v>
      </c>
      <c r="J48" s="222">
        <f>J9+J40+J43+J47</f>
        <v>1450</v>
      </c>
      <c r="K48" s="221"/>
      <c r="L48" s="205"/>
    </row>
    <row r="49" ht="12.75">
      <c r="L49" s="218"/>
    </row>
    <row r="50" ht="12.75">
      <c r="L50" s="223"/>
    </row>
  </sheetData>
  <mergeCells count="16">
    <mergeCell ref="A1:K1"/>
    <mergeCell ref="A2:K2"/>
    <mergeCell ref="J3:K3"/>
    <mergeCell ref="A4:A7"/>
    <mergeCell ref="B4:B7"/>
    <mergeCell ref="C4:F4"/>
    <mergeCell ref="G4:G7"/>
    <mergeCell ref="H4:J4"/>
    <mergeCell ref="K4:K7"/>
    <mergeCell ref="C5:C7"/>
    <mergeCell ref="D5:F5"/>
    <mergeCell ref="H5:H7"/>
    <mergeCell ref="I5:I7"/>
    <mergeCell ref="J5:J7"/>
    <mergeCell ref="D6:D7"/>
    <mergeCell ref="E6:F6"/>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F38"/>
  <sheetViews>
    <sheetView workbookViewId="0" topLeftCell="A1">
      <selection activeCell="A3" sqref="A3:F3"/>
    </sheetView>
  </sheetViews>
  <sheetFormatPr defaultColWidth="9.140625" defaultRowHeight="12.75"/>
  <cols>
    <col min="2" max="2" width="41.140625" style="0" customWidth="1"/>
    <col min="3" max="4" width="17.8515625" style="0" customWidth="1"/>
    <col min="5" max="5" width="16.7109375" style="0" customWidth="1"/>
    <col min="6" max="6" width="17.57421875" style="0" customWidth="1"/>
  </cols>
  <sheetData>
    <row r="1" spans="1:6" ht="18.75">
      <c r="A1" s="448" t="s">
        <v>260</v>
      </c>
      <c r="B1" s="448"/>
      <c r="C1" s="448"/>
      <c r="D1" s="448"/>
      <c r="E1" s="448"/>
      <c r="F1" s="448"/>
    </row>
    <row r="2" spans="1:6" ht="18.75">
      <c r="A2" s="448" t="s">
        <v>19</v>
      </c>
      <c r="B2" s="448"/>
      <c r="C2" s="448"/>
      <c r="D2" s="448"/>
      <c r="E2" s="448"/>
      <c r="F2" s="448"/>
    </row>
    <row r="3" spans="1:6" ht="18.75">
      <c r="A3" s="449" t="s">
        <v>545</v>
      </c>
      <c r="B3" s="449"/>
      <c r="C3" s="449"/>
      <c r="D3" s="449"/>
      <c r="E3" s="449"/>
      <c r="F3" s="449"/>
    </row>
    <row r="4" spans="1:6" ht="30.75" customHeight="1">
      <c r="A4" s="224"/>
      <c r="B4" s="225"/>
      <c r="C4" s="225"/>
      <c r="D4" s="225"/>
      <c r="E4" s="225"/>
      <c r="F4" s="408" t="s">
        <v>548</v>
      </c>
    </row>
    <row r="5" spans="1:6" ht="25.5" customHeight="1">
      <c r="A5" s="450" t="s">
        <v>514</v>
      </c>
      <c r="B5" s="450" t="s">
        <v>261</v>
      </c>
      <c r="C5" s="423" t="s">
        <v>956</v>
      </c>
      <c r="D5" s="423"/>
      <c r="E5" s="297" t="s">
        <v>262</v>
      </c>
      <c r="F5" s="450" t="s">
        <v>263</v>
      </c>
    </row>
    <row r="6" spans="1:6" ht="12.75">
      <c r="A6" s="450"/>
      <c r="B6" s="450"/>
      <c r="C6" s="450" t="s">
        <v>264</v>
      </c>
      <c r="D6" s="450" t="s">
        <v>265</v>
      </c>
      <c r="E6" s="453"/>
      <c r="F6" s="450"/>
    </row>
    <row r="7" spans="1:6" ht="63" customHeight="1">
      <c r="A7" s="451"/>
      <c r="B7" s="452"/>
      <c r="C7" s="455"/>
      <c r="D7" s="456"/>
      <c r="E7" s="454"/>
      <c r="F7" s="452"/>
    </row>
    <row r="8" spans="1:6" ht="15.75">
      <c r="A8" s="227">
        <v>1</v>
      </c>
      <c r="B8" s="227">
        <v>2</v>
      </c>
      <c r="C8" s="227">
        <v>3</v>
      </c>
      <c r="D8" s="227">
        <v>4</v>
      </c>
      <c r="E8" s="227">
        <v>5</v>
      </c>
      <c r="F8" s="227">
        <v>6</v>
      </c>
    </row>
    <row r="9" spans="1:6" ht="42" customHeight="1">
      <c r="A9" s="228"/>
      <c r="B9" s="229" t="s">
        <v>23</v>
      </c>
      <c r="C9" s="230">
        <f>C10+C31+C32</f>
        <v>1331120</v>
      </c>
      <c r="D9" s="230">
        <f>D10+D31+D32</f>
        <v>1920888</v>
      </c>
      <c r="E9" s="230">
        <f>E10+E31+E32</f>
        <v>589768</v>
      </c>
      <c r="F9" s="231"/>
    </row>
    <row r="10" spans="1:6" ht="51" customHeight="1">
      <c r="A10" s="232" t="s">
        <v>686</v>
      </c>
      <c r="B10" s="233" t="s">
        <v>266</v>
      </c>
      <c r="C10" s="234">
        <f>C11+C24+C30</f>
        <v>1331120</v>
      </c>
      <c r="D10" s="234">
        <f>D11+D24+D30</f>
        <v>1635390</v>
      </c>
      <c r="E10" s="234">
        <f>E11+E24+E30</f>
        <v>304270</v>
      </c>
      <c r="F10" s="235"/>
    </row>
    <row r="11" spans="1:6" ht="35.25" customHeight="1">
      <c r="A11" s="232" t="s">
        <v>527</v>
      </c>
      <c r="B11" s="233" t="s">
        <v>267</v>
      </c>
      <c r="C11" s="234">
        <f>C12+C13+C14+C15+C21+C22</f>
        <v>987030</v>
      </c>
      <c r="D11" s="234">
        <f>D12+D13+D14+D15+D21+D22+D23</f>
        <v>1248340</v>
      </c>
      <c r="E11" s="234">
        <f>E12+E13+E14+E15+E21+E22+E23</f>
        <v>261310</v>
      </c>
      <c r="F11" s="236"/>
    </row>
    <row r="12" spans="1:6" ht="46.5" customHeight="1">
      <c r="A12" s="237">
        <v>1</v>
      </c>
      <c r="B12" s="238" t="s">
        <v>268</v>
      </c>
      <c r="C12" s="239">
        <v>300880</v>
      </c>
      <c r="D12" s="239">
        <v>300880</v>
      </c>
      <c r="E12" s="239"/>
      <c r="F12" s="240"/>
    </row>
    <row r="13" spans="1:6" ht="18.75">
      <c r="A13" s="237">
        <v>2</v>
      </c>
      <c r="B13" s="238" t="s">
        <v>269</v>
      </c>
      <c r="C13" s="239">
        <v>180000</v>
      </c>
      <c r="D13" s="239">
        <v>200000</v>
      </c>
      <c r="E13" s="239">
        <f>D13-C13</f>
        <v>20000</v>
      </c>
      <c r="F13" s="240"/>
    </row>
    <row r="14" spans="1:6" ht="45.75" customHeight="1">
      <c r="A14" s="237">
        <v>3</v>
      </c>
      <c r="B14" s="238" t="s">
        <v>270</v>
      </c>
      <c r="C14" s="239">
        <v>2500</v>
      </c>
      <c r="D14" s="239">
        <v>2500</v>
      </c>
      <c r="E14" s="239"/>
      <c r="F14" s="240"/>
    </row>
    <row r="15" spans="1:6" ht="66" customHeight="1">
      <c r="A15" s="237">
        <v>4</v>
      </c>
      <c r="B15" s="238" t="s">
        <v>271</v>
      </c>
      <c r="C15" s="239">
        <v>503650</v>
      </c>
      <c r="D15" s="239">
        <f>SUM(D16:D17)</f>
        <v>504050</v>
      </c>
      <c r="E15" s="239">
        <f>D15-C15</f>
        <v>400</v>
      </c>
      <c r="F15" s="240"/>
    </row>
    <row r="16" spans="1:6" ht="60.75" customHeight="1">
      <c r="A16" s="241">
        <v>4.1</v>
      </c>
      <c r="B16" s="242" t="s">
        <v>272</v>
      </c>
      <c r="C16" s="243">
        <v>115150</v>
      </c>
      <c r="D16" s="243">
        <v>126050</v>
      </c>
      <c r="E16" s="243">
        <f>D16-C16</f>
        <v>10900</v>
      </c>
      <c r="F16" s="244"/>
    </row>
    <row r="17" spans="1:6" ht="44.25" customHeight="1">
      <c r="A17" s="241">
        <v>4.2</v>
      </c>
      <c r="B17" s="242" t="s">
        <v>273</v>
      </c>
      <c r="C17" s="243">
        <v>388500</v>
      </c>
      <c r="D17" s="243">
        <v>378000</v>
      </c>
      <c r="E17" s="243">
        <f>D17-C17</f>
        <v>-10500</v>
      </c>
      <c r="F17" s="244"/>
    </row>
    <row r="18" spans="1:6" ht="18.75">
      <c r="A18" s="241"/>
      <c r="B18" s="242" t="s">
        <v>274</v>
      </c>
      <c r="C18" s="243"/>
      <c r="D18" s="243"/>
      <c r="E18" s="243"/>
      <c r="F18" s="244"/>
    </row>
    <row r="19" spans="1:6" ht="69.75" customHeight="1">
      <c r="A19" s="241" t="s">
        <v>494</v>
      </c>
      <c r="B19" s="242" t="s">
        <v>275</v>
      </c>
      <c r="C19" s="243">
        <v>235180</v>
      </c>
      <c r="D19" s="243">
        <v>235180</v>
      </c>
      <c r="E19" s="243"/>
      <c r="F19" s="244"/>
    </row>
    <row r="20" spans="1:6" ht="51" customHeight="1">
      <c r="A20" s="241" t="s">
        <v>496</v>
      </c>
      <c r="B20" s="242" t="s">
        <v>276</v>
      </c>
      <c r="C20" s="243">
        <v>153320</v>
      </c>
      <c r="D20" s="243">
        <v>142820</v>
      </c>
      <c r="E20" s="243">
        <f>D20-C20</f>
        <v>-10500</v>
      </c>
      <c r="F20" s="244"/>
    </row>
    <row r="21" spans="1:6" ht="54.75" customHeight="1">
      <c r="A21" s="237">
        <v>5</v>
      </c>
      <c r="B21" s="238" t="s">
        <v>277</v>
      </c>
      <c r="C21" s="239"/>
      <c r="D21" s="239">
        <v>15910</v>
      </c>
      <c r="E21" s="239">
        <f>D21-C21</f>
        <v>15910</v>
      </c>
      <c r="F21" s="240"/>
    </row>
    <row r="22" spans="1:6" ht="69.75" customHeight="1">
      <c r="A22" s="237">
        <v>6</v>
      </c>
      <c r="B22" s="238" t="s">
        <v>278</v>
      </c>
      <c r="C22" s="245"/>
      <c r="D22" s="245">
        <v>75000</v>
      </c>
      <c r="E22" s="239">
        <f>D22-C22</f>
        <v>75000</v>
      </c>
      <c r="F22" s="246"/>
    </row>
    <row r="23" spans="1:6" ht="52.5" customHeight="1">
      <c r="A23" s="237">
        <v>7</v>
      </c>
      <c r="B23" s="238" t="s">
        <v>279</v>
      </c>
      <c r="C23" s="245"/>
      <c r="D23" s="245">
        <v>150000</v>
      </c>
      <c r="E23" s="239">
        <f>D23-C23</f>
        <v>150000</v>
      </c>
      <c r="F23" s="240"/>
    </row>
    <row r="24" spans="1:6" ht="63" customHeight="1">
      <c r="A24" s="232" t="s">
        <v>555</v>
      </c>
      <c r="B24" s="233" t="s">
        <v>280</v>
      </c>
      <c r="C24" s="234">
        <v>314090</v>
      </c>
      <c r="D24" s="234">
        <v>357050</v>
      </c>
      <c r="E24" s="234">
        <f>D24-C24</f>
        <v>42960</v>
      </c>
      <c r="F24" s="246"/>
    </row>
    <row r="25" spans="1:6" ht="18.75">
      <c r="A25" s="241"/>
      <c r="B25" s="242" t="s">
        <v>281</v>
      </c>
      <c r="C25" s="243"/>
      <c r="D25" s="243"/>
      <c r="E25" s="243"/>
      <c r="F25" s="247"/>
    </row>
    <row r="26" spans="1:6" ht="58.5" customHeight="1">
      <c r="A26" s="241">
        <v>1</v>
      </c>
      <c r="B26" s="242" t="s">
        <v>282</v>
      </c>
      <c r="C26" s="243"/>
      <c r="D26" s="243">
        <v>23860</v>
      </c>
      <c r="E26" s="243">
        <f>D26-C26</f>
        <v>23860</v>
      </c>
      <c r="F26" s="247"/>
    </row>
    <row r="27" spans="1:6" ht="18.75">
      <c r="A27" s="241" t="s">
        <v>494</v>
      </c>
      <c r="B27" s="242" t="s">
        <v>524</v>
      </c>
      <c r="C27" s="243"/>
      <c r="D27" s="243">
        <v>17900</v>
      </c>
      <c r="E27" s="243">
        <f>D27-C27</f>
        <v>17900</v>
      </c>
      <c r="F27" s="244"/>
    </row>
    <row r="28" spans="1:6" ht="33.75" customHeight="1">
      <c r="A28" s="241" t="s">
        <v>496</v>
      </c>
      <c r="B28" s="242" t="s">
        <v>283</v>
      </c>
      <c r="C28" s="243"/>
      <c r="D28" s="243">
        <v>5960</v>
      </c>
      <c r="E28" s="243">
        <f>D28-C28</f>
        <v>5960</v>
      </c>
      <c r="F28" s="244"/>
    </row>
    <row r="29" spans="1:6" ht="72.75" customHeight="1">
      <c r="A29" s="241">
        <v>2</v>
      </c>
      <c r="B29" s="242" t="s">
        <v>284</v>
      </c>
      <c r="C29" s="243"/>
      <c r="D29" s="243">
        <v>10100</v>
      </c>
      <c r="E29" s="243">
        <v>10100</v>
      </c>
      <c r="F29" s="247"/>
    </row>
    <row r="30" spans="1:6" ht="54" customHeight="1">
      <c r="A30" s="232" t="s">
        <v>560</v>
      </c>
      <c r="B30" s="233" t="s">
        <v>285</v>
      </c>
      <c r="C30" s="234">
        <v>30000</v>
      </c>
      <c r="D30" s="234">
        <v>30000</v>
      </c>
      <c r="E30" s="239"/>
      <c r="F30" s="246"/>
    </row>
    <row r="31" spans="1:6" ht="56.25" customHeight="1">
      <c r="A31" s="232" t="s">
        <v>687</v>
      </c>
      <c r="B31" s="233" t="s">
        <v>286</v>
      </c>
      <c r="C31" s="234"/>
      <c r="D31" s="234">
        <v>90234</v>
      </c>
      <c r="E31" s="234">
        <f aca="true" t="shared" si="0" ref="E31:E38">D31-C31</f>
        <v>90234</v>
      </c>
      <c r="F31" s="240"/>
    </row>
    <row r="32" spans="1:6" ht="56.25" customHeight="1">
      <c r="A32" s="232" t="s">
        <v>431</v>
      </c>
      <c r="B32" s="233" t="s">
        <v>287</v>
      </c>
      <c r="C32" s="248"/>
      <c r="D32" s="248">
        <f>D33+D36</f>
        <v>195264</v>
      </c>
      <c r="E32" s="234">
        <f t="shared" si="0"/>
        <v>195264</v>
      </c>
      <c r="F32" s="240"/>
    </row>
    <row r="33" spans="1:6" ht="43.5" customHeight="1">
      <c r="A33" s="232" t="s">
        <v>527</v>
      </c>
      <c r="B33" s="233" t="s">
        <v>288</v>
      </c>
      <c r="C33" s="248"/>
      <c r="D33" s="248">
        <f>SUM(D34:D35)</f>
        <v>173316</v>
      </c>
      <c r="E33" s="234">
        <f t="shared" si="0"/>
        <v>173316</v>
      </c>
      <c r="F33" s="249"/>
    </row>
    <row r="34" spans="1:6" ht="18.75">
      <c r="A34" s="241">
        <v>1</v>
      </c>
      <c r="B34" s="242" t="s">
        <v>524</v>
      </c>
      <c r="C34" s="407"/>
      <c r="D34" s="407">
        <v>59900</v>
      </c>
      <c r="E34" s="243">
        <f t="shared" si="0"/>
        <v>59900</v>
      </c>
      <c r="F34" s="249"/>
    </row>
    <row r="35" spans="1:6" ht="18.75">
      <c r="A35" s="241">
        <v>2</v>
      </c>
      <c r="B35" s="242" t="s">
        <v>283</v>
      </c>
      <c r="C35" s="407"/>
      <c r="D35" s="407">
        <v>113416</v>
      </c>
      <c r="E35" s="243">
        <f t="shared" si="0"/>
        <v>113416</v>
      </c>
      <c r="F35" s="249"/>
    </row>
    <row r="36" spans="1:6" ht="58.5" customHeight="1">
      <c r="A36" s="232" t="s">
        <v>527</v>
      </c>
      <c r="B36" s="233" t="s">
        <v>277</v>
      </c>
      <c r="C36" s="248"/>
      <c r="D36" s="248">
        <f>SUM(D37:D38)</f>
        <v>21948</v>
      </c>
      <c r="E36" s="234">
        <f t="shared" si="0"/>
        <v>21948</v>
      </c>
      <c r="F36" s="249"/>
    </row>
    <row r="37" spans="1:6" ht="18.75">
      <c r="A37" s="237">
        <v>1</v>
      </c>
      <c r="B37" s="238" t="s">
        <v>524</v>
      </c>
      <c r="C37" s="245"/>
      <c r="D37" s="245">
        <v>3042</v>
      </c>
      <c r="E37" s="239">
        <f t="shared" si="0"/>
        <v>3042</v>
      </c>
      <c r="F37" s="249"/>
    </row>
    <row r="38" spans="1:6" ht="40.5" customHeight="1">
      <c r="A38" s="237">
        <v>2</v>
      </c>
      <c r="B38" s="238" t="s">
        <v>283</v>
      </c>
      <c r="C38" s="245"/>
      <c r="D38" s="245">
        <v>18906</v>
      </c>
      <c r="E38" s="239">
        <f t="shared" si="0"/>
        <v>18906</v>
      </c>
      <c r="F38" s="249"/>
    </row>
  </sheetData>
  <mergeCells count="10">
    <mergeCell ref="A1:F1"/>
    <mergeCell ref="A2:F2"/>
    <mergeCell ref="A3:F3"/>
    <mergeCell ref="A5:A7"/>
    <mergeCell ref="B5:B7"/>
    <mergeCell ref="C5:D5"/>
    <mergeCell ref="E5:E7"/>
    <mergeCell ref="F5:F7"/>
    <mergeCell ref="C6:C7"/>
    <mergeCell ref="D6:D7"/>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F11"/>
  <sheetViews>
    <sheetView workbookViewId="0" topLeftCell="A1">
      <selection activeCell="A1" sqref="A1:F2"/>
    </sheetView>
  </sheetViews>
  <sheetFormatPr defaultColWidth="9.140625" defaultRowHeight="12.75"/>
  <cols>
    <col min="2" max="2" width="28.28125" style="0" customWidth="1"/>
    <col min="3" max="3" width="13.28125" style="0" customWidth="1"/>
    <col min="4" max="4" width="19.421875" style="0" customWidth="1"/>
    <col min="5" max="5" width="19.57421875" style="0" customWidth="1"/>
    <col min="6" max="6" width="14.140625" style="0" customWidth="1"/>
  </cols>
  <sheetData>
    <row r="1" spans="1:6" ht="18.75">
      <c r="A1" s="457" t="s">
        <v>289</v>
      </c>
      <c r="B1" s="457"/>
      <c r="C1" s="457"/>
      <c r="D1" s="457"/>
      <c r="E1" s="457"/>
      <c r="F1" s="457"/>
    </row>
    <row r="2" spans="1:6" ht="18" customHeight="1">
      <c r="A2" s="458" t="s">
        <v>545</v>
      </c>
      <c r="B2" s="458"/>
      <c r="C2" s="458"/>
      <c r="D2" s="458"/>
      <c r="E2" s="458"/>
      <c r="F2" s="290"/>
    </row>
    <row r="3" spans="1:6" ht="33" customHeight="1">
      <c r="A3" s="290"/>
      <c r="B3" s="290"/>
      <c r="C3" s="290"/>
      <c r="D3" s="458" t="s">
        <v>549</v>
      </c>
      <c r="E3" s="458"/>
      <c r="F3" s="290"/>
    </row>
    <row r="4" spans="1:5" ht="33">
      <c r="A4" s="253" t="s">
        <v>290</v>
      </c>
      <c r="B4" s="254" t="s">
        <v>291</v>
      </c>
      <c r="C4" s="254" t="s">
        <v>292</v>
      </c>
      <c r="D4" s="254" t="s">
        <v>293</v>
      </c>
      <c r="E4" s="254" t="s">
        <v>522</v>
      </c>
    </row>
    <row r="5" spans="1:5" ht="16.5">
      <c r="A5" s="255">
        <v>1</v>
      </c>
      <c r="B5" s="255">
        <v>2</v>
      </c>
      <c r="C5" s="256">
        <v>3</v>
      </c>
      <c r="D5" s="256">
        <v>4</v>
      </c>
      <c r="E5" s="255">
        <v>5</v>
      </c>
    </row>
    <row r="6" spans="1:5" ht="18.75">
      <c r="A6" s="257"/>
      <c r="B6" s="267" t="s">
        <v>294</v>
      </c>
      <c r="C6" s="268"/>
      <c r="D6" s="269">
        <f>SUM(D7:D9)</f>
        <v>90234</v>
      </c>
      <c r="E6" s="269"/>
    </row>
    <row r="7" spans="1:5" ht="33">
      <c r="A7" s="258">
        <v>1</v>
      </c>
      <c r="B7" s="259" t="s">
        <v>295</v>
      </c>
      <c r="C7" s="260"/>
      <c r="D7" s="261">
        <v>46000</v>
      </c>
      <c r="E7" s="262"/>
    </row>
    <row r="8" spans="1:5" ht="33">
      <c r="A8" s="263">
        <v>2</v>
      </c>
      <c r="B8" s="264" t="s">
        <v>296</v>
      </c>
      <c r="C8" s="265"/>
      <c r="D8" s="266">
        <v>14234</v>
      </c>
      <c r="E8" s="262"/>
    </row>
    <row r="9" spans="1:5" ht="33.75" customHeight="1">
      <c r="A9" s="263">
        <v>3</v>
      </c>
      <c r="B9" s="264" t="s">
        <v>297</v>
      </c>
      <c r="C9" s="265"/>
      <c r="D9" s="266">
        <v>30000</v>
      </c>
      <c r="E9" s="262"/>
    </row>
    <row r="10" spans="1:5" ht="27.75" customHeight="1">
      <c r="A10" s="251"/>
      <c r="B10" s="250"/>
      <c r="C10" s="250"/>
      <c r="D10" s="250"/>
      <c r="E10" s="250"/>
    </row>
    <row r="11" spans="1:5" ht="35.25" customHeight="1">
      <c r="A11" s="252"/>
      <c r="B11" s="252"/>
      <c r="C11" s="252"/>
      <c r="D11" s="252"/>
      <c r="E11" s="252"/>
    </row>
  </sheetData>
  <mergeCells count="3">
    <mergeCell ref="A1:F1"/>
    <mergeCell ref="D3:E3"/>
    <mergeCell ref="A2:E2"/>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E15"/>
  <sheetViews>
    <sheetView workbookViewId="0" topLeftCell="A13">
      <selection activeCell="F8" sqref="F8"/>
    </sheetView>
  </sheetViews>
  <sheetFormatPr defaultColWidth="9.140625" defaultRowHeight="12.75"/>
  <cols>
    <col min="1" max="1" width="11.28125" style="0" customWidth="1"/>
    <col min="2" max="2" width="50.140625" style="0" customWidth="1"/>
    <col min="3" max="3" width="14.7109375" style="0" customWidth="1"/>
    <col min="4" max="4" width="23.140625" style="0" customWidth="1"/>
  </cols>
  <sheetData>
    <row r="1" spans="1:5" ht="15.75" customHeight="1">
      <c r="A1" s="459" t="s">
        <v>33</v>
      </c>
      <c r="B1" s="459"/>
      <c r="C1" s="459"/>
      <c r="D1" s="459"/>
      <c r="E1" s="274"/>
    </row>
    <row r="2" spans="1:5" ht="15.75" customHeight="1">
      <c r="A2" s="327" t="s">
        <v>545</v>
      </c>
      <c r="B2" s="327"/>
      <c r="C2" s="327"/>
      <c r="D2" s="327"/>
      <c r="E2" s="274"/>
    </row>
    <row r="3" spans="1:5" ht="15.75">
      <c r="A3" s="460"/>
      <c r="B3" s="460"/>
      <c r="C3" s="460"/>
      <c r="D3" s="460"/>
      <c r="E3" s="274"/>
    </row>
    <row r="4" spans="1:4" ht="15.75">
      <c r="A4" s="275"/>
      <c r="B4" s="275"/>
      <c r="C4" s="275"/>
      <c r="D4" s="276" t="s">
        <v>550</v>
      </c>
    </row>
    <row r="5" spans="1:4" ht="12.75">
      <c r="A5" s="297" t="s">
        <v>514</v>
      </c>
      <c r="B5" s="297" t="s">
        <v>34</v>
      </c>
      <c r="C5" s="461" t="s">
        <v>35</v>
      </c>
      <c r="D5" s="297" t="s">
        <v>522</v>
      </c>
    </row>
    <row r="6" spans="1:4" ht="12.75">
      <c r="A6" s="428"/>
      <c r="B6" s="428"/>
      <c r="C6" s="462"/>
      <c r="D6" s="428"/>
    </row>
    <row r="7" spans="1:4" ht="15.75">
      <c r="A7" s="277">
        <v>1</v>
      </c>
      <c r="B7" s="277">
        <v>2</v>
      </c>
      <c r="C7" s="3">
        <v>3</v>
      </c>
      <c r="D7" s="277">
        <v>4</v>
      </c>
    </row>
    <row r="8" spans="1:4" ht="74.25" customHeight="1">
      <c r="A8" s="226">
        <v>1</v>
      </c>
      <c r="B8" s="271" t="s">
        <v>36</v>
      </c>
      <c r="C8" s="272">
        <v>100</v>
      </c>
      <c r="D8" s="273"/>
    </row>
    <row r="9" spans="1:4" ht="42.75" customHeight="1">
      <c r="A9" s="226">
        <v>2</v>
      </c>
      <c r="B9" s="271" t="s">
        <v>391</v>
      </c>
      <c r="C9" s="272">
        <v>1630</v>
      </c>
      <c r="D9" s="273"/>
    </row>
    <row r="10" spans="1:4" ht="66" customHeight="1">
      <c r="A10" s="226">
        <v>3</v>
      </c>
      <c r="B10" s="271" t="s">
        <v>37</v>
      </c>
      <c r="C10" s="272">
        <v>1870</v>
      </c>
      <c r="D10" s="273"/>
    </row>
    <row r="11" spans="1:4" ht="48" customHeight="1">
      <c r="A11" s="226">
        <v>4</v>
      </c>
      <c r="B11" s="271" t="s">
        <v>410</v>
      </c>
      <c r="C11" s="272">
        <v>1000</v>
      </c>
      <c r="D11" s="273"/>
    </row>
    <row r="12" spans="1:4" ht="54" customHeight="1">
      <c r="A12" s="226">
        <v>5</v>
      </c>
      <c r="B12" s="271" t="s">
        <v>412</v>
      </c>
      <c r="C12" s="272">
        <v>1000</v>
      </c>
      <c r="D12" s="273"/>
    </row>
    <row r="13" spans="1:4" ht="64.5" customHeight="1">
      <c r="A13" s="226">
        <v>6</v>
      </c>
      <c r="B13" s="271" t="s">
        <v>38</v>
      </c>
      <c r="C13" s="272">
        <v>1500</v>
      </c>
      <c r="D13" s="273"/>
    </row>
    <row r="14" spans="1:4" ht="56.25" customHeight="1">
      <c r="A14" s="226">
        <v>7</v>
      </c>
      <c r="B14" s="271" t="s">
        <v>39</v>
      </c>
      <c r="C14" s="272">
        <v>3000</v>
      </c>
      <c r="D14" s="273"/>
    </row>
    <row r="15" spans="1:4" ht="15.75">
      <c r="A15" s="3"/>
      <c r="B15" s="3" t="s">
        <v>688</v>
      </c>
      <c r="C15" s="409">
        <f>SUM(C8:C14)</f>
        <v>10100</v>
      </c>
      <c r="D15" s="227"/>
    </row>
  </sheetData>
  <mergeCells count="7">
    <mergeCell ref="A1:D1"/>
    <mergeCell ref="A2:D2"/>
    <mergeCell ref="A3:D3"/>
    <mergeCell ref="A5:A6"/>
    <mergeCell ref="B5:B6"/>
    <mergeCell ref="C5:C6"/>
    <mergeCell ref="D5:D6"/>
  </mergeCells>
  <printOptions/>
  <pageMargins left="0.75" right="1" top="0.75" bottom="1" header="0.75" footer="1"/>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53"/>
  <sheetViews>
    <sheetView tabSelected="1" workbookViewId="0" topLeftCell="A1">
      <selection activeCell="F8" sqref="F8"/>
    </sheetView>
  </sheetViews>
  <sheetFormatPr defaultColWidth="9.140625" defaultRowHeight="12.75"/>
  <cols>
    <col min="2" max="2" width="38.28125" style="0" customWidth="1"/>
    <col min="3" max="3" width="15.00390625" style="0" customWidth="1"/>
    <col min="4" max="4" width="13.57421875" style="0" customWidth="1"/>
    <col min="5" max="5" width="16.28125" style="0" customWidth="1"/>
    <col min="6" max="6" width="23.7109375" style="0" customWidth="1"/>
  </cols>
  <sheetData>
    <row r="1" spans="1:6" ht="18.75">
      <c r="A1" s="459" t="s">
        <v>40</v>
      </c>
      <c r="B1" s="459"/>
      <c r="C1" s="459"/>
      <c r="D1" s="459"/>
      <c r="E1" s="459"/>
      <c r="F1" s="459"/>
    </row>
    <row r="2" spans="1:6" ht="18.75">
      <c r="A2" s="463" t="s">
        <v>545</v>
      </c>
      <c r="B2" s="463"/>
      <c r="C2" s="463"/>
      <c r="D2" s="463"/>
      <c r="E2" s="463"/>
      <c r="F2" s="463"/>
    </row>
    <row r="3" spans="1:6" ht="18.75">
      <c r="A3" s="464"/>
      <c r="B3" s="464"/>
      <c r="C3" s="464"/>
      <c r="D3" s="464"/>
      <c r="E3" s="464"/>
      <c r="F3" s="464"/>
    </row>
    <row r="4" spans="1:6" ht="15.75">
      <c r="A4" s="25"/>
      <c r="B4" s="410"/>
      <c r="C4" s="275"/>
      <c r="D4" s="275"/>
      <c r="E4" s="275"/>
      <c r="F4" s="411" t="s">
        <v>551</v>
      </c>
    </row>
    <row r="5" spans="1:8" ht="15.75">
      <c r="A5" s="423" t="s">
        <v>514</v>
      </c>
      <c r="B5" s="423" t="s">
        <v>362</v>
      </c>
      <c r="C5" s="423" t="s">
        <v>41</v>
      </c>
      <c r="D5" s="423"/>
      <c r="E5" s="423"/>
      <c r="F5" s="297" t="s">
        <v>521</v>
      </c>
      <c r="H5" s="465"/>
    </row>
    <row r="6" spans="1:6" ht="15.75">
      <c r="A6" s="423"/>
      <c r="B6" s="423"/>
      <c r="C6" s="3" t="s">
        <v>368</v>
      </c>
      <c r="D6" s="3" t="s">
        <v>524</v>
      </c>
      <c r="E6" s="3" t="s">
        <v>42</v>
      </c>
      <c r="F6" s="428"/>
    </row>
    <row r="7" spans="1:6" ht="15.75">
      <c r="A7" s="334">
        <v>1</v>
      </c>
      <c r="B7" s="334">
        <v>2</v>
      </c>
      <c r="C7" s="334">
        <v>2</v>
      </c>
      <c r="D7" s="334">
        <v>4</v>
      </c>
      <c r="E7" s="334">
        <v>5</v>
      </c>
      <c r="F7" s="334">
        <v>6</v>
      </c>
    </row>
    <row r="8" spans="1:6" ht="15.75">
      <c r="A8" s="278" t="s">
        <v>527</v>
      </c>
      <c r="B8" s="278" t="s">
        <v>833</v>
      </c>
      <c r="C8" s="279">
        <f aca="true" t="shared" si="0" ref="C8:C43">D8+E8</f>
        <v>3100</v>
      </c>
      <c r="D8" s="280">
        <f>D9+D12</f>
        <v>3100</v>
      </c>
      <c r="E8" s="280">
        <f>E9+E12</f>
        <v>0</v>
      </c>
      <c r="F8" s="278"/>
    </row>
    <row r="9" spans="1:6" ht="48" customHeight="1">
      <c r="A9" s="83">
        <v>1</v>
      </c>
      <c r="B9" s="127" t="s">
        <v>43</v>
      </c>
      <c r="C9" s="52">
        <f>D9+E9</f>
        <v>2200</v>
      </c>
      <c r="D9" s="52">
        <f>SUM(D10:D11)</f>
        <v>2200</v>
      </c>
      <c r="E9" s="52">
        <f>SUM(E10:E11)</f>
        <v>0</v>
      </c>
      <c r="F9" s="83"/>
    </row>
    <row r="10" spans="1:6" ht="79.5" customHeight="1">
      <c r="A10" s="91"/>
      <c r="B10" s="127" t="s">
        <v>44</v>
      </c>
      <c r="C10" s="52">
        <f t="shared" si="0"/>
        <v>600</v>
      </c>
      <c r="D10" s="166">
        <v>600</v>
      </c>
      <c r="E10" s="166">
        <v>0</v>
      </c>
      <c r="F10" s="83" t="s">
        <v>45</v>
      </c>
    </row>
    <row r="11" spans="1:6" ht="87" customHeight="1">
      <c r="A11" s="91"/>
      <c r="B11" s="127" t="s">
        <v>46</v>
      </c>
      <c r="C11" s="52">
        <f t="shared" si="0"/>
        <v>1600</v>
      </c>
      <c r="D11" s="166">
        <v>1600</v>
      </c>
      <c r="E11" s="166">
        <v>0</v>
      </c>
      <c r="F11" s="83" t="s">
        <v>47</v>
      </c>
    </row>
    <row r="12" spans="1:6" ht="57" customHeight="1">
      <c r="A12" s="83">
        <v>2</v>
      </c>
      <c r="B12" s="127" t="s">
        <v>48</v>
      </c>
      <c r="C12" s="52">
        <f>D12+E12</f>
        <v>900</v>
      </c>
      <c r="D12" s="166">
        <f>SUM(D13:D14)</f>
        <v>900</v>
      </c>
      <c r="E12" s="166">
        <f>SUM(E13:E14)</f>
        <v>0</v>
      </c>
      <c r="F12" s="83"/>
    </row>
    <row r="13" spans="1:6" ht="50.25" customHeight="1">
      <c r="A13" s="91"/>
      <c r="B13" s="127" t="s">
        <v>49</v>
      </c>
      <c r="C13" s="52">
        <f>D13+E13</f>
        <v>300</v>
      </c>
      <c r="D13" s="166">
        <v>300</v>
      </c>
      <c r="E13" s="166">
        <v>0</v>
      </c>
      <c r="F13" s="83" t="s">
        <v>50</v>
      </c>
    </row>
    <row r="14" spans="1:6" ht="61.5" customHeight="1">
      <c r="A14" s="91"/>
      <c r="B14" s="127" t="s">
        <v>51</v>
      </c>
      <c r="C14" s="52">
        <f>D14+E14</f>
        <v>600</v>
      </c>
      <c r="D14" s="166">
        <v>600</v>
      </c>
      <c r="E14" s="166">
        <v>0</v>
      </c>
      <c r="F14" s="83" t="s">
        <v>52</v>
      </c>
    </row>
    <row r="15" spans="1:6" ht="15.75">
      <c r="A15" s="91" t="s">
        <v>555</v>
      </c>
      <c r="B15" s="134" t="s">
        <v>708</v>
      </c>
      <c r="C15" s="281">
        <f t="shared" si="0"/>
        <v>1200</v>
      </c>
      <c r="D15" s="282">
        <f>D16+D19</f>
        <v>1200</v>
      </c>
      <c r="E15" s="282">
        <f>E16+E19</f>
        <v>0</v>
      </c>
      <c r="F15" s="91"/>
    </row>
    <row r="16" spans="1:6" ht="45" customHeight="1">
      <c r="A16" s="83">
        <v>1</v>
      </c>
      <c r="B16" s="127" t="s">
        <v>53</v>
      </c>
      <c r="C16" s="52">
        <f>D16+E16</f>
        <v>1000</v>
      </c>
      <c r="D16" s="52">
        <f>SUM(D17:D18)</f>
        <v>1000</v>
      </c>
      <c r="E16" s="52">
        <f>SUM(E17:E18)</f>
        <v>0</v>
      </c>
      <c r="F16" s="83"/>
    </row>
    <row r="17" spans="1:6" ht="112.5" customHeight="1">
      <c r="A17" s="83"/>
      <c r="B17" s="127" t="s">
        <v>54</v>
      </c>
      <c r="C17" s="52">
        <f t="shared" si="0"/>
        <v>350</v>
      </c>
      <c r="D17" s="166">
        <v>350</v>
      </c>
      <c r="E17" s="166">
        <v>0</v>
      </c>
      <c r="F17" s="83" t="s">
        <v>55</v>
      </c>
    </row>
    <row r="18" spans="1:6" ht="65.25" customHeight="1">
      <c r="A18" s="83"/>
      <c r="B18" s="127" t="s">
        <v>56</v>
      </c>
      <c r="C18" s="52">
        <f t="shared" si="0"/>
        <v>650</v>
      </c>
      <c r="D18" s="166">
        <v>650</v>
      </c>
      <c r="E18" s="166">
        <v>0</v>
      </c>
      <c r="F18" s="83" t="s">
        <v>55</v>
      </c>
    </row>
    <row r="19" spans="1:6" ht="69.75" customHeight="1">
      <c r="A19" s="83">
        <v>2</v>
      </c>
      <c r="B19" s="127" t="s">
        <v>57</v>
      </c>
      <c r="C19" s="52">
        <f>D19+E19</f>
        <v>200</v>
      </c>
      <c r="D19" s="166">
        <f>D20</f>
        <v>200</v>
      </c>
      <c r="E19" s="166">
        <f>E20</f>
        <v>0</v>
      </c>
      <c r="F19" s="83"/>
    </row>
    <row r="20" spans="1:6" ht="58.5" customHeight="1">
      <c r="A20" s="83"/>
      <c r="B20" s="127" t="s">
        <v>58</v>
      </c>
      <c r="C20" s="52">
        <f>D20+E20</f>
        <v>200</v>
      </c>
      <c r="D20" s="166">
        <v>200</v>
      </c>
      <c r="E20" s="166">
        <v>0</v>
      </c>
      <c r="F20" s="83" t="s">
        <v>59</v>
      </c>
    </row>
    <row r="21" spans="1:6" ht="15.75">
      <c r="A21" s="91" t="s">
        <v>560</v>
      </c>
      <c r="B21" s="134" t="s">
        <v>758</v>
      </c>
      <c r="C21" s="281">
        <f t="shared" si="0"/>
        <v>2500</v>
      </c>
      <c r="D21" s="282">
        <f>D22+D25</f>
        <v>2500</v>
      </c>
      <c r="E21" s="282">
        <f>E22+E25</f>
        <v>0</v>
      </c>
      <c r="F21" s="91"/>
    </row>
    <row r="22" spans="1:6" ht="31.5">
      <c r="A22" s="83">
        <v>1</v>
      </c>
      <c r="B22" s="127" t="s">
        <v>60</v>
      </c>
      <c r="C22" s="52">
        <f>D22+E22</f>
        <v>1800</v>
      </c>
      <c r="D22" s="166">
        <f>SUM(D23:D24)</f>
        <v>1800</v>
      </c>
      <c r="E22" s="166">
        <f>SUM(E23:E24)</f>
        <v>0</v>
      </c>
      <c r="F22" s="83"/>
    </row>
    <row r="23" spans="1:6" ht="41.25" customHeight="1">
      <c r="A23" s="83"/>
      <c r="B23" s="127" t="s">
        <v>61</v>
      </c>
      <c r="C23" s="52">
        <f t="shared" si="0"/>
        <v>900</v>
      </c>
      <c r="D23" s="166">
        <v>900</v>
      </c>
      <c r="E23" s="166">
        <v>0</v>
      </c>
      <c r="F23" s="83" t="s">
        <v>62</v>
      </c>
    </row>
    <row r="24" spans="1:6" ht="74.25" customHeight="1">
      <c r="A24" s="83"/>
      <c r="B24" s="127" t="s">
        <v>63</v>
      </c>
      <c r="C24" s="52">
        <f t="shared" si="0"/>
        <v>900</v>
      </c>
      <c r="D24" s="166">
        <v>900</v>
      </c>
      <c r="E24" s="166">
        <v>0</v>
      </c>
      <c r="F24" s="83" t="s">
        <v>64</v>
      </c>
    </row>
    <row r="25" spans="1:6" ht="62.25" customHeight="1">
      <c r="A25" s="83">
        <v>2</v>
      </c>
      <c r="B25" s="127" t="s">
        <v>65</v>
      </c>
      <c r="C25" s="52">
        <f>D25+E25</f>
        <v>700</v>
      </c>
      <c r="D25" s="166">
        <f>SUM(D26:D27)</f>
        <v>700</v>
      </c>
      <c r="E25" s="166">
        <f>SUM(E26:E27)</f>
        <v>0</v>
      </c>
      <c r="F25" s="83"/>
    </row>
    <row r="26" spans="1:6" ht="81.75" customHeight="1">
      <c r="A26" s="83"/>
      <c r="B26" s="127" t="s">
        <v>66</v>
      </c>
      <c r="C26" s="52">
        <f>D26+E26</f>
        <v>500</v>
      </c>
      <c r="D26" s="166">
        <v>500</v>
      </c>
      <c r="E26" s="166">
        <v>0</v>
      </c>
      <c r="F26" s="83" t="s">
        <v>67</v>
      </c>
    </row>
    <row r="27" spans="1:6" ht="97.5" customHeight="1">
      <c r="A27" s="83"/>
      <c r="B27" s="127" t="s">
        <v>68</v>
      </c>
      <c r="C27" s="52">
        <f>D27+E27</f>
        <v>200</v>
      </c>
      <c r="D27" s="166">
        <v>200</v>
      </c>
      <c r="E27" s="166">
        <v>0</v>
      </c>
      <c r="F27" s="83" t="s">
        <v>69</v>
      </c>
    </row>
    <row r="28" spans="1:6" ht="15.75">
      <c r="A28" s="91" t="s">
        <v>567</v>
      </c>
      <c r="B28" s="134" t="s">
        <v>913</v>
      </c>
      <c r="C28" s="281">
        <f t="shared" si="0"/>
        <v>3300</v>
      </c>
      <c r="D28" s="282">
        <f>D29</f>
        <v>3300</v>
      </c>
      <c r="E28" s="282">
        <f>E29</f>
        <v>0</v>
      </c>
      <c r="F28" s="91"/>
    </row>
    <row r="29" spans="1:6" ht="64.5" customHeight="1">
      <c r="A29" s="83">
        <v>1</v>
      </c>
      <c r="B29" s="127" t="s">
        <v>70</v>
      </c>
      <c r="C29" s="52">
        <f>D29+E29</f>
        <v>3300</v>
      </c>
      <c r="D29" s="166">
        <f>SUM(D30:D34)</f>
        <v>3300</v>
      </c>
      <c r="E29" s="166">
        <f>SUM(E30:E34)</f>
        <v>0</v>
      </c>
      <c r="F29" s="83"/>
    </row>
    <row r="30" spans="1:6" ht="78.75">
      <c r="A30" s="83"/>
      <c r="B30" s="127" t="s">
        <v>71</v>
      </c>
      <c r="C30" s="52">
        <f t="shared" si="0"/>
        <v>1000</v>
      </c>
      <c r="D30" s="166">
        <v>1000</v>
      </c>
      <c r="E30" s="166">
        <v>0</v>
      </c>
      <c r="F30" s="83" t="s">
        <v>974</v>
      </c>
    </row>
    <row r="31" spans="1:6" ht="47.25">
      <c r="A31" s="83"/>
      <c r="B31" s="127" t="s">
        <v>72</v>
      </c>
      <c r="C31" s="52">
        <f t="shared" si="0"/>
        <v>500</v>
      </c>
      <c r="D31" s="166">
        <v>500</v>
      </c>
      <c r="E31" s="166">
        <v>0</v>
      </c>
      <c r="F31" s="83" t="s">
        <v>73</v>
      </c>
    </row>
    <row r="32" spans="1:6" ht="42.75" customHeight="1">
      <c r="A32" s="83"/>
      <c r="B32" s="127" t="s">
        <v>74</v>
      </c>
      <c r="C32" s="52">
        <f t="shared" si="0"/>
        <v>250</v>
      </c>
      <c r="D32" s="166">
        <v>250</v>
      </c>
      <c r="E32" s="166">
        <v>0</v>
      </c>
      <c r="F32" s="83" t="s">
        <v>75</v>
      </c>
    </row>
    <row r="33" spans="1:6" ht="76.5" customHeight="1">
      <c r="A33" s="83"/>
      <c r="B33" s="127" t="s">
        <v>76</v>
      </c>
      <c r="C33" s="52">
        <f t="shared" si="0"/>
        <v>950</v>
      </c>
      <c r="D33" s="166">
        <v>950</v>
      </c>
      <c r="E33" s="166">
        <v>0</v>
      </c>
      <c r="F33" s="83" t="s">
        <v>75</v>
      </c>
    </row>
    <row r="34" spans="1:6" ht="72" customHeight="1">
      <c r="A34" s="83"/>
      <c r="B34" s="127" t="s">
        <v>77</v>
      </c>
      <c r="C34" s="52">
        <f t="shared" si="0"/>
        <v>600</v>
      </c>
      <c r="D34" s="166">
        <v>600</v>
      </c>
      <c r="E34" s="166">
        <v>0</v>
      </c>
      <c r="F34" s="83" t="s">
        <v>78</v>
      </c>
    </row>
    <row r="35" spans="1:6" ht="15.75">
      <c r="A35" s="91" t="s">
        <v>575</v>
      </c>
      <c r="B35" s="134" t="s">
        <v>868</v>
      </c>
      <c r="C35" s="281">
        <f t="shared" si="0"/>
        <v>2100</v>
      </c>
      <c r="D35" s="282">
        <f>D36+D38</f>
        <v>2100</v>
      </c>
      <c r="E35" s="282">
        <f>E36+E38</f>
        <v>0</v>
      </c>
      <c r="F35" s="91"/>
    </row>
    <row r="36" spans="1:6" ht="68.25" customHeight="1">
      <c r="A36" s="83">
        <v>1</v>
      </c>
      <c r="B36" s="127" t="s">
        <v>79</v>
      </c>
      <c r="C36" s="52">
        <f>D36+E36</f>
        <v>1100</v>
      </c>
      <c r="D36" s="166">
        <f>D37</f>
        <v>1100</v>
      </c>
      <c r="E36" s="166">
        <f>E37</f>
        <v>0</v>
      </c>
      <c r="F36" s="83"/>
    </row>
    <row r="37" spans="1:6" ht="53.25" customHeight="1">
      <c r="A37" s="83"/>
      <c r="B37" s="127" t="s">
        <v>80</v>
      </c>
      <c r="C37" s="52">
        <f t="shared" si="0"/>
        <v>1100</v>
      </c>
      <c r="D37" s="166">
        <v>1100</v>
      </c>
      <c r="E37" s="166">
        <v>0</v>
      </c>
      <c r="F37" s="83" t="s">
        <v>81</v>
      </c>
    </row>
    <row r="38" spans="1:6" ht="72" customHeight="1">
      <c r="A38" s="83">
        <v>2</v>
      </c>
      <c r="B38" s="127" t="s">
        <v>48</v>
      </c>
      <c r="C38" s="52">
        <f>D38+E38</f>
        <v>1000</v>
      </c>
      <c r="D38" s="166">
        <f>D39+D40</f>
        <v>1000</v>
      </c>
      <c r="E38" s="166">
        <f>E39+E40</f>
        <v>0</v>
      </c>
      <c r="F38" s="83"/>
    </row>
    <row r="39" spans="1:6" ht="80.25" customHeight="1">
      <c r="A39" s="83"/>
      <c r="B39" s="127" t="s">
        <v>82</v>
      </c>
      <c r="C39" s="52">
        <f>D39+E39</f>
        <v>400</v>
      </c>
      <c r="D39" s="166">
        <v>400</v>
      </c>
      <c r="E39" s="166">
        <v>0</v>
      </c>
      <c r="F39" s="83" t="s">
        <v>83</v>
      </c>
    </row>
    <row r="40" spans="1:6" ht="47.25">
      <c r="A40" s="83"/>
      <c r="B40" s="127" t="s">
        <v>84</v>
      </c>
      <c r="C40" s="52">
        <f>D40+E40</f>
        <v>600</v>
      </c>
      <c r="D40" s="166">
        <v>600</v>
      </c>
      <c r="E40" s="166">
        <v>0</v>
      </c>
      <c r="F40" s="83" t="s">
        <v>85</v>
      </c>
    </row>
    <row r="41" spans="1:6" ht="15.75">
      <c r="A41" s="91" t="s">
        <v>584</v>
      </c>
      <c r="B41" s="134" t="s">
        <v>886</v>
      </c>
      <c r="C41" s="281">
        <f t="shared" si="0"/>
        <v>1100</v>
      </c>
      <c r="D41" s="282">
        <f>D42+D44</f>
        <v>1100</v>
      </c>
      <c r="E41" s="282">
        <f>E42+E44</f>
        <v>0</v>
      </c>
      <c r="F41" s="91"/>
    </row>
    <row r="42" spans="1:6" ht="66.75" customHeight="1">
      <c r="A42" s="83">
        <v>1</v>
      </c>
      <c r="B42" s="127" t="s">
        <v>86</v>
      </c>
      <c r="C42" s="52">
        <f>D42+E42</f>
        <v>900</v>
      </c>
      <c r="D42" s="166">
        <f>SUM(D43:D43)</f>
        <v>900</v>
      </c>
      <c r="E42" s="166">
        <f>SUM(E43:E43)</f>
        <v>0</v>
      </c>
      <c r="F42" s="83"/>
    </row>
    <row r="43" spans="1:6" ht="64.5" customHeight="1">
      <c r="A43" s="83"/>
      <c r="B43" s="127" t="s">
        <v>87</v>
      </c>
      <c r="C43" s="52">
        <f t="shared" si="0"/>
        <v>900</v>
      </c>
      <c r="D43" s="166">
        <v>900</v>
      </c>
      <c r="E43" s="166">
        <v>0</v>
      </c>
      <c r="F43" s="83" t="s">
        <v>88</v>
      </c>
    </row>
    <row r="44" spans="1:6" ht="58.5" customHeight="1">
      <c r="A44" s="83">
        <v>2</v>
      </c>
      <c r="B44" s="127" t="s">
        <v>57</v>
      </c>
      <c r="C44" s="52">
        <f>D44+E44</f>
        <v>200</v>
      </c>
      <c r="D44" s="166">
        <f>D45</f>
        <v>200</v>
      </c>
      <c r="E44" s="166">
        <f>E45</f>
        <v>0</v>
      </c>
      <c r="F44" s="83"/>
    </row>
    <row r="45" spans="1:6" ht="58.5" customHeight="1">
      <c r="A45" s="83"/>
      <c r="B45" s="127" t="s">
        <v>89</v>
      </c>
      <c r="C45" s="52">
        <f aca="true" t="shared" si="1" ref="C45:C53">D45+E45</f>
        <v>200</v>
      </c>
      <c r="D45" s="166">
        <v>200</v>
      </c>
      <c r="E45" s="166">
        <v>0</v>
      </c>
      <c r="F45" s="83" t="s">
        <v>90</v>
      </c>
    </row>
    <row r="46" spans="1:6" ht="15.75">
      <c r="A46" s="91" t="s">
        <v>591</v>
      </c>
      <c r="B46" s="134" t="s">
        <v>739</v>
      </c>
      <c r="C46" s="281">
        <f t="shared" si="1"/>
        <v>400</v>
      </c>
      <c r="D46" s="282">
        <f>D47</f>
        <v>400</v>
      </c>
      <c r="E46" s="282">
        <f>E48</f>
        <v>0</v>
      </c>
      <c r="F46" s="91"/>
    </row>
    <row r="47" spans="1:6" ht="72" customHeight="1">
      <c r="A47" s="83">
        <v>1</v>
      </c>
      <c r="B47" s="127" t="s">
        <v>57</v>
      </c>
      <c r="C47" s="52">
        <f>D47+E47</f>
        <v>400</v>
      </c>
      <c r="D47" s="166">
        <f>D48</f>
        <v>400</v>
      </c>
      <c r="E47" s="166">
        <f>E48</f>
        <v>0</v>
      </c>
      <c r="F47" s="83"/>
    </row>
    <row r="48" spans="1:6" ht="69.75" customHeight="1">
      <c r="A48" s="83"/>
      <c r="B48" s="127" t="s">
        <v>91</v>
      </c>
      <c r="C48" s="52">
        <f t="shared" si="1"/>
        <v>400</v>
      </c>
      <c r="D48" s="166">
        <v>400</v>
      </c>
      <c r="E48" s="166">
        <v>0</v>
      </c>
      <c r="F48" s="83" t="s">
        <v>92</v>
      </c>
    </row>
    <row r="49" spans="1:6" ht="15.75">
      <c r="A49" s="91" t="s">
        <v>620</v>
      </c>
      <c r="B49" s="134" t="s">
        <v>809</v>
      </c>
      <c r="C49" s="281">
        <f t="shared" si="1"/>
        <v>500</v>
      </c>
      <c r="D49" s="282">
        <f>D50</f>
        <v>500</v>
      </c>
      <c r="E49" s="282">
        <f>E50</f>
        <v>0</v>
      </c>
      <c r="F49" s="91"/>
    </row>
    <row r="50" spans="1:6" ht="68.25" customHeight="1">
      <c r="A50" s="83">
        <v>1</v>
      </c>
      <c r="B50" s="127" t="s">
        <v>93</v>
      </c>
      <c r="C50" s="52">
        <f t="shared" si="1"/>
        <v>500</v>
      </c>
      <c r="D50" s="166">
        <f>D51+D52</f>
        <v>500</v>
      </c>
      <c r="E50" s="166">
        <f>E51+E52</f>
        <v>0</v>
      </c>
      <c r="F50" s="83"/>
    </row>
    <row r="51" spans="1:6" ht="73.5" customHeight="1">
      <c r="A51" s="83"/>
      <c r="B51" s="127" t="s">
        <v>94</v>
      </c>
      <c r="C51" s="52">
        <f t="shared" si="1"/>
        <v>350</v>
      </c>
      <c r="D51" s="166">
        <v>350</v>
      </c>
      <c r="E51" s="166">
        <v>0</v>
      </c>
      <c r="F51" s="83" t="s">
        <v>95</v>
      </c>
    </row>
    <row r="52" spans="1:6" ht="74.25" customHeight="1">
      <c r="A52" s="285"/>
      <c r="B52" s="286" t="s">
        <v>96</v>
      </c>
      <c r="C52" s="287">
        <f t="shared" si="1"/>
        <v>150</v>
      </c>
      <c r="D52" s="288">
        <v>150</v>
      </c>
      <c r="E52" s="288">
        <v>0</v>
      </c>
      <c r="F52" s="285" t="s">
        <v>97</v>
      </c>
    </row>
    <row r="53" spans="1:6" ht="15.75">
      <c r="A53" s="3"/>
      <c r="B53" s="283" t="s">
        <v>98</v>
      </c>
      <c r="C53" s="284">
        <f t="shared" si="1"/>
        <v>14200</v>
      </c>
      <c r="D53" s="284">
        <f>D8+D15+D21+D28+D35+D41+D46+D49</f>
        <v>14200</v>
      </c>
      <c r="E53" s="284">
        <f>E8+E15+E21+E28+E35+E41+E46+E49</f>
        <v>0</v>
      </c>
      <c r="F53" s="3"/>
    </row>
  </sheetData>
  <mergeCells count="7">
    <mergeCell ref="A1:F1"/>
    <mergeCell ref="A2:F2"/>
    <mergeCell ref="A3:F3"/>
    <mergeCell ref="A5:A6"/>
    <mergeCell ref="B5:B6"/>
    <mergeCell ref="C5:E5"/>
    <mergeCell ref="F5:F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SKHDT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Hoài Nam</dc:creator>
  <cp:keywords/>
  <dc:description/>
  <cp:lastModifiedBy>admin</cp:lastModifiedBy>
  <cp:lastPrinted>2012-08-03T02:54:18Z</cp:lastPrinted>
  <dcterms:created xsi:type="dcterms:W3CDTF">2012-06-18T06:51:20Z</dcterms:created>
  <dcterms:modified xsi:type="dcterms:W3CDTF">2012-08-14T07:28:22Z</dcterms:modified>
  <cp:category/>
  <cp:version/>
  <cp:contentType/>
  <cp:contentStatus/>
</cp:coreProperties>
</file>